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.tran\Documents\ISF-AD\"/>
    </mc:Choice>
  </mc:AlternateContent>
  <workbookProtection workbookAlgorithmName="SHA-512" workbookHashValue="rjOsE+Iu6U/Zms6dPtJvveN9Xkm4CEj26fkzhxB64wM0tlh1YkSJskHZ9fXZvLj9r0NN/tw7tG5YBri0SzRDMA==" workbookSaltValue="/TQBEXaDWjiwH6V/YUIsSw==" workbookSpinCount="100000" lockStructure="1"/>
  <bookViews>
    <workbookView xWindow="120" yWindow="1020" windowWidth="19095" windowHeight="12270"/>
  </bookViews>
  <sheets>
    <sheet name="ISF-AD" sheetId="1" r:id="rId1"/>
    <sheet name="ISF-ADequations" sheetId="4" state="hidden" r:id="rId2"/>
    <sheet name="Notes ISF-AD" sheetId="5" r:id="rId3"/>
    <sheet name="ISF-ADdata" sheetId="2" state="hidden" r:id="rId4"/>
  </sheets>
  <definedNames>
    <definedName name="E.factor.partiallyadjustable">'ISF-ADdata'!$N$20:$N$27</definedName>
    <definedName name="E.range.partiallyadjustable">'ISF-ADdata'!$N$29:$N$32</definedName>
    <definedName name="I.factor.fullyadjustable">'ISF-ADdata'!$D$20:$D$21</definedName>
    <definedName name="I.factor.partiallyadjustable">'ISF-ADdata'!$F$20:$F$23</definedName>
    <definedName name="I.factor.preset">'ISF-ADdata'!$B$20:$B$23</definedName>
    <definedName name="I.range.fullyadjustable">'ISF-ADdata'!$D$29</definedName>
    <definedName name="I.range.partiallyadjustable">'ISF-ADdata'!$F$29:$F$30</definedName>
    <definedName name="I.range.preset">'ISF-ADdata'!$B$29:$B$32</definedName>
    <definedName name="IV.factor.partiallyadjustable">'ISF-ADdata'!$P$20:$P$27</definedName>
    <definedName name="IV.range.partiallyadjustable">'ISF-ADdata'!$P$29:$P$32</definedName>
    <definedName name="settings.">'ISF-ADdata'!$A$2:$A$5</definedName>
    <definedName name="V.factor.fullyadjustable">'ISF-ADdata'!$J$20:$J$21</definedName>
    <definedName name="V.factor.partiallyadjustable">'ISF-ADdata'!$L$20:$L$23</definedName>
    <definedName name="V.factor.preset">'ISF-ADdata'!$H$20:$H$23</definedName>
    <definedName name="V.range.fullyadjustable">'ISF-ADdata'!$J$29</definedName>
    <definedName name="V.range.partiallyadjustable">'ISF-ADdata'!$L$29:$L$30</definedName>
    <definedName name="V.range.preset">'ISF-ADdata'!$H$29:$H$32</definedName>
  </definedNames>
  <calcPr calcId="152511"/>
</workbook>
</file>

<file path=xl/calcChain.xml><?xml version="1.0" encoding="utf-8"?>
<calcChain xmlns="http://schemas.openxmlformats.org/spreadsheetml/2006/main">
  <c r="G63" i="4" l="1"/>
  <c r="F63" i="4"/>
  <c r="B63" i="4" l="1"/>
  <c r="D63" i="4" l="1"/>
  <c r="C4" i="4"/>
  <c r="A55" i="4"/>
  <c r="A51" i="4"/>
  <c r="A47" i="4"/>
  <c r="B6" i="4"/>
  <c r="A48" i="4"/>
  <c r="C89" i="4" l="1"/>
  <c r="C53" i="4" s="1"/>
  <c r="B89" i="4"/>
  <c r="C49" i="4" s="1"/>
  <c r="B3" i="4"/>
  <c r="B13" i="4" s="1"/>
  <c r="D49" i="4" l="1"/>
  <c r="F17" i="1" s="1"/>
  <c r="B53" i="4"/>
  <c r="D22" i="1" s="1"/>
  <c r="B49" i="4"/>
  <c r="D17" i="1" s="1"/>
  <c r="E49" i="4"/>
  <c r="G17" i="1" s="1"/>
  <c r="E17" i="1"/>
  <c r="F57" i="4"/>
  <c r="H27" i="1" s="1"/>
  <c r="D57" i="4"/>
  <c r="F27" i="1" s="1"/>
  <c r="B57" i="4"/>
  <c r="D27" i="1" s="1"/>
  <c r="H57" i="4"/>
  <c r="J27" i="1" s="1"/>
  <c r="E22" i="1"/>
  <c r="I57" i="4"/>
  <c r="K27" i="1" s="1"/>
  <c r="E57" i="4"/>
  <c r="G27" i="1" s="1"/>
  <c r="C57" i="4"/>
  <c r="E27" i="1" s="1"/>
  <c r="G57" i="4"/>
  <c r="I27" i="1" s="1"/>
  <c r="B10" i="4"/>
  <c r="B11" i="4" s="1"/>
  <c r="C7" i="4"/>
  <c r="C6" i="4"/>
  <c r="B12" i="4" l="1"/>
  <c r="B61" i="4" s="1"/>
  <c r="D31" i="1" s="1"/>
  <c r="B60" i="4"/>
  <c r="D30" i="1" s="1"/>
  <c r="B19" i="4"/>
  <c r="B24" i="4"/>
  <c r="B20" i="4"/>
  <c r="B21" i="4"/>
  <c r="B22" i="4"/>
  <c r="B23" i="4"/>
  <c r="B25" i="4"/>
  <c r="B18" i="4"/>
  <c r="A30" i="4"/>
  <c r="A40" i="4"/>
  <c r="A35" i="4"/>
  <c r="A36" i="4"/>
  <c r="A31" i="4"/>
  <c r="A41" i="4"/>
  <c r="B35" i="4"/>
  <c r="C35" i="4"/>
  <c r="G40" i="4"/>
  <c r="F40" i="4"/>
  <c r="H41" i="4"/>
  <c r="D30" i="4"/>
  <c r="B31" i="4"/>
  <c r="B36" i="4"/>
  <c r="H55" i="4" l="1"/>
  <c r="J24" i="1" s="1"/>
  <c r="B51" i="4"/>
  <c r="D19" i="1" s="1"/>
  <c r="B47" i="4"/>
  <c r="G42" i="4"/>
  <c r="F42" i="4"/>
  <c r="C37" i="4"/>
  <c r="C52" i="4" s="1"/>
  <c r="B37" i="4"/>
  <c r="B52" i="4" s="1"/>
  <c r="D32" i="4"/>
  <c r="F41" i="4"/>
  <c r="H40" i="4"/>
  <c r="B40" i="4"/>
  <c r="D31" i="4"/>
  <c r="C30" i="4"/>
  <c r="D40" i="4"/>
  <c r="E30" i="4"/>
  <c r="B41" i="4"/>
  <c r="D41" i="4"/>
  <c r="E40" i="4"/>
  <c r="E31" i="4"/>
  <c r="C40" i="4"/>
  <c r="B30" i="4"/>
  <c r="I40" i="4"/>
  <c r="C31" i="4"/>
  <c r="B70" i="4" l="1"/>
  <c r="B80" i="4" s="1"/>
  <c r="D15" i="1"/>
  <c r="I42" i="4"/>
  <c r="I56" i="4" s="1"/>
  <c r="E32" i="4"/>
  <c r="E48" i="4" s="1"/>
  <c r="E67" i="4" s="1"/>
  <c r="E77" i="4" s="1"/>
  <c r="C42" i="4"/>
  <c r="C56" i="4" s="1"/>
  <c r="B32" i="4"/>
  <c r="B48" i="4" s="1"/>
  <c r="B67" i="4" s="1"/>
  <c r="B77" i="4" s="1"/>
  <c r="D42" i="4"/>
  <c r="D56" i="4" s="1"/>
  <c r="H42" i="4"/>
  <c r="H56" i="4" s="1"/>
  <c r="C32" i="4"/>
  <c r="C48" i="4" s="1"/>
  <c r="C67" i="4" s="1"/>
  <c r="C77" i="4" s="1"/>
  <c r="E42" i="4"/>
  <c r="E56" i="4" s="1"/>
  <c r="E47" i="4"/>
  <c r="B55" i="4"/>
  <c r="D24" i="1" s="1"/>
  <c r="D47" i="4"/>
  <c r="D55" i="4"/>
  <c r="F24" i="1" s="1"/>
  <c r="B42" i="4"/>
  <c r="B56" i="4" s="1"/>
  <c r="C47" i="4"/>
  <c r="F55" i="4"/>
  <c r="H24" i="1" s="1"/>
  <c r="G56" i="4"/>
  <c r="F56" i="4"/>
  <c r="E20" i="1"/>
  <c r="D20" i="1"/>
  <c r="D48" i="4"/>
  <c r="D67" i="4" s="1"/>
  <c r="D77" i="4" s="1"/>
  <c r="B73" i="4" l="1"/>
  <c r="B83" i="4" s="1"/>
  <c r="H73" i="4"/>
  <c r="H83" i="4" s="1"/>
  <c r="D73" i="4"/>
  <c r="F73" i="4"/>
  <c r="F83" i="4" s="1"/>
  <c r="C70" i="4"/>
  <c r="C80" i="4" s="1"/>
  <c r="J25" i="1"/>
  <c r="K25" i="1"/>
  <c r="H25" i="1"/>
  <c r="I25" i="1"/>
  <c r="F25" i="1"/>
  <c r="G25" i="1"/>
  <c r="E25" i="1"/>
  <c r="D25" i="1"/>
  <c r="G16" i="1"/>
  <c r="E16" i="1"/>
  <c r="F16" i="1"/>
  <c r="D16" i="1"/>
  <c r="F15" i="1"/>
  <c r="E15" i="1"/>
  <c r="G15" i="1"/>
  <c r="I73" i="4" l="1"/>
  <c r="I83" i="4" s="1"/>
  <c r="C73" i="4"/>
  <c r="C83" i="4" s="1"/>
  <c r="E73" i="4"/>
  <c r="E83" i="4" s="1"/>
  <c r="D83" i="4"/>
  <c r="G73" i="4"/>
  <c r="G83" i="4" s="1"/>
</calcChain>
</file>

<file path=xl/sharedStrings.xml><?xml version="1.0" encoding="utf-8"?>
<sst xmlns="http://schemas.openxmlformats.org/spreadsheetml/2006/main" count="173" uniqueCount="112">
  <si>
    <t>Inputs</t>
  </si>
  <si>
    <t>Pa</t>
  </si>
  <si>
    <t>Results</t>
  </si>
  <si>
    <r>
      <t xml:space="preserve">SMARTEMP </t>
    </r>
    <r>
      <rPr>
        <sz val="14"/>
        <color rgb="FFFF9900"/>
        <rFont val="Calibri"/>
        <family val="2"/>
        <scheme val="minor"/>
      </rPr>
      <t>PRODUCT SELECTION CALCULATOR</t>
    </r>
  </si>
  <si>
    <t>click here to see product on smartair.asia</t>
  </si>
  <si>
    <t>Inclined Floor Swirl Diffuser [ISF-AD]</t>
  </si>
  <si>
    <t>Total Pressure</t>
  </si>
  <si>
    <t>Settings</t>
  </si>
  <si>
    <t>Inclined</t>
  </si>
  <si>
    <t>Electrical VAV</t>
  </si>
  <si>
    <t>Vertical</t>
  </si>
  <si>
    <t>Inclined-Vertical</t>
  </si>
  <si>
    <t>Configuration</t>
  </si>
  <si>
    <t>Pre-set</t>
  </si>
  <si>
    <t>Fully Adjustable</t>
  </si>
  <si>
    <t>Adjustable I</t>
  </si>
  <si>
    <t>Adjustable II</t>
  </si>
  <si>
    <t>Type</t>
  </si>
  <si>
    <t>Calculation</t>
  </si>
  <si>
    <t>getY</t>
  </si>
  <si>
    <t>getSPL</t>
  </si>
  <si>
    <t>getSWL</t>
  </si>
  <si>
    <t>Airflow Rate Factor</t>
  </si>
  <si>
    <t>Q</t>
  </si>
  <si>
    <t>Category</t>
  </si>
  <si>
    <t>Range</t>
  </si>
  <si>
    <t>Inclined.fullyadjustable</t>
  </si>
  <si>
    <t>Inclined.preset</t>
  </si>
  <si>
    <t>Final Table</t>
  </si>
  <si>
    <t>Min</t>
  </si>
  <si>
    <t>Low</t>
  </si>
  <si>
    <t>Med</t>
  </si>
  <si>
    <t>High</t>
  </si>
  <si>
    <t>Max</t>
  </si>
  <si>
    <t>Low - Med</t>
  </si>
  <si>
    <t>Low - Max</t>
  </si>
  <si>
    <t>Type-Range</t>
  </si>
  <si>
    <t>Med - High</t>
  </si>
  <si>
    <t>High - Max</t>
  </si>
  <si>
    <t>I</t>
  </si>
  <si>
    <t>preset</t>
  </si>
  <si>
    <t>partiallyadjustable</t>
  </si>
  <si>
    <t>fullyadjustable</t>
  </si>
  <si>
    <t>Result Validation</t>
  </si>
  <si>
    <t>I.factor.preset</t>
  </si>
  <si>
    <t>I.range.preset</t>
  </si>
  <si>
    <t>Type-Factor</t>
  </si>
  <si>
    <t>I.factor.fullyadjustable</t>
  </si>
  <si>
    <t>I.factor.partiallyadjustable</t>
  </si>
  <si>
    <t>I.range.partiallyadjustable</t>
  </si>
  <si>
    <t>I.range.fullyadjustable</t>
  </si>
  <si>
    <t>V.range.preset</t>
  </si>
  <si>
    <t>V.range.partiallyadjustable</t>
  </si>
  <si>
    <t>V.range.fullyadjustable</t>
  </si>
  <si>
    <t>V.factor.preset</t>
  </si>
  <si>
    <t>V.factor.fullyadjustable</t>
  </si>
  <si>
    <t>V.factor.partiallyadjustable</t>
  </si>
  <si>
    <t>V</t>
  </si>
  <si>
    <t>E.factor.partiallyadjustable</t>
  </si>
  <si>
    <t>E.range.partiallyadjustable</t>
  </si>
  <si>
    <t>Min - Low</t>
  </si>
  <si>
    <t>IV.factor.partiallyadjustable</t>
  </si>
  <si>
    <t>IV.range.partiallyadjustable</t>
  </si>
  <si>
    <t>E</t>
  </si>
  <si>
    <t>IV</t>
  </si>
  <si>
    <t>getQ_1.0</t>
  </si>
  <si>
    <t>P</t>
  </si>
  <si>
    <t>Min - High</t>
  </si>
  <si>
    <t>*</t>
  </si>
  <si>
    <t>Sound</t>
  </si>
  <si>
    <t>Sound Power Level [dB(A)]</t>
  </si>
  <si>
    <t>Airflow Rate Range [L/s]</t>
  </si>
  <si>
    <t>Airflow Rate [L/s]</t>
  </si>
  <si>
    <t>SPL (NC)</t>
  </si>
  <si>
    <t>SWL (dBA)</t>
  </si>
  <si>
    <t>Refer to 'Notes ISF-AD' for product notes</t>
  </si>
  <si>
    <t>Inclined Floor Swirl Diffuser [ISF-AD] Notes</t>
  </si>
  <si>
    <t>L/s</t>
  </si>
  <si>
    <t>Selection Table</t>
  </si>
  <si>
    <t>-</t>
  </si>
  <si>
    <t>Flowrate</t>
  </si>
  <si>
    <t>NC per diffuser based on 1.1 m distance to occupant's ear</t>
  </si>
  <si>
    <t>Shading Table</t>
  </si>
  <si>
    <t>default 20 Pa</t>
  </si>
  <si>
    <t>default 40 L/s</t>
  </si>
  <si>
    <t>Buffer</t>
  </si>
  <si>
    <t xml:space="preserve">Key: </t>
  </si>
  <si>
    <t>Suitable</t>
  </si>
  <si>
    <t>Not Suitable</t>
  </si>
  <si>
    <t>upper</t>
  </si>
  <si>
    <t>lower</t>
  </si>
  <si>
    <t>**</t>
  </si>
  <si>
    <r>
      <t xml:space="preserve">Sound Pressure Level [NC] </t>
    </r>
    <r>
      <rPr>
        <sz val="10"/>
        <color theme="1"/>
        <rFont val="Calibri"/>
        <family val="2"/>
        <scheme val="minor"/>
      </rPr>
      <t>**</t>
    </r>
  </si>
  <si>
    <r>
      <t xml:space="preserve">Pre-Set Setting </t>
    </r>
    <r>
      <rPr>
        <sz val="10"/>
        <color theme="1" tint="0.499984740745262"/>
        <rFont val="Calibri"/>
        <family val="2"/>
        <scheme val="minor"/>
      </rPr>
      <t>*</t>
    </r>
  </si>
  <si>
    <r>
      <t xml:space="preserve">Fully Adjustable Range </t>
    </r>
    <r>
      <rPr>
        <sz val="10"/>
        <color theme="1" tint="0.499984740745262"/>
        <rFont val="Calibri"/>
        <family val="2"/>
        <scheme val="minor"/>
      </rPr>
      <t>*</t>
    </r>
  </si>
  <si>
    <r>
      <t xml:space="preserve">Partially Adjustable Range </t>
    </r>
    <r>
      <rPr>
        <sz val="10"/>
        <color theme="1" tint="0.499984740745262"/>
        <rFont val="Calibri"/>
        <family val="2"/>
        <scheme val="minor"/>
      </rPr>
      <t>*</t>
    </r>
  </si>
  <si>
    <r>
      <rPr>
        <b/>
        <sz val="11"/>
        <color theme="9"/>
        <rFont val="Calibri"/>
        <family val="2"/>
        <scheme val="minor"/>
      </rPr>
      <t>V</t>
    </r>
    <r>
      <rPr>
        <b/>
        <sz val="11"/>
        <color theme="1" tint="0.499984740745262"/>
        <rFont val="Calibri"/>
        <family val="2"/>
        <scheme val="minor"/>
      </rPr>
      <t>: Vertical</t>
    </r>
  </si>
  <si>
    <r>
      <rPr>
        <b/>
        <sz val="11"/>
        <color rgb="FFCC0000"/>
        <rFont val="Calibri"/>
        <family val="2"/>
        <scheme val="minor"/>
      </rPr>
      <t>E</t>
    </r>
    <r>
      <rPr>
        <b/>
        <sz val="11"/>
        <color theme="1" tint="0.499984740745262"/>
        <rFont val="Calibri"/>
        <family val="2"/>
        <scheme val="minor"/>
      </rPr>
      <t>: Electrical VAV</t>
    </r>
  </si>
  <si>
    <t>Copyright © 2017 SMARTAIR DIFFUSION</t>
  </si>
  <si>
    <r>
      <rPr>
        <b/>
        <sz val="11"/>
        <color rgb="FF0066FF"/>
        <rFont val="Calibri"/>
        <family val="2"/>
        <scheme val="minor"/>
      </rPr>
      <t>I</t>
    </r>
    <r>
      <rPr>
        <b/>
        <sz val="11"/>
        <color theme="1" tint="0.499984740745262"/>
        <rFont val="Calibri"/>
        <family val="2"/>
        <scheme val="minor"/>
      </rPr>
      <t>: Inclined</t>
    </r>
  </si>
  <si>
    <r>
      <rPr>
        <sz val="12"/>
        <color theme="1"/>
        <rFont val="Calibri"/>
        <family val="2"/>
        <scheme val="minor"/>
      </rPr>
      <t>↑ V</t>
    </r>
    <r>
      <rPr>
        <sz val="11"/>
        <color theme="1"/>
        <rFont val="Calibri"/>
        <family val="2"/>
        <scheme val="minor"/>
      </rPr>
      <t>ertical discharge</t>
    </r>
  </si>
  <si>
    <r>
      <rPr>
        <sz val="12"/>
        <color theme="1"/>
        <rFont val="Calibri"/>
        <family val="2"/>
        <scheme val="minor"/>
      </rPr>
      <t xml:space="preserve">↗ </t>
    </r>
    <r>
      <rPr>
        <sz val="11"/>
        <color theme="1"/>
        <rFont val="Calibri"/>
        <family val="2"/>
        <scheme val="minor"/>
      </rPr>
      <t>Inclined discharge</t>
    </r>
  </si>
  <si>
    <t>Direction of Face Rotation</t>
  </si>
  <si>
    <t>Discharge Direction</t>
  </si>
  <si>
    <t>Directions</t>
  </si>
  <si>
    <r>
      <rPr>
        <b/>
        <sz val="11"/>
        <color rgb="FF33CC33"/>
        <rFont val="Calibri"/>
        <family val="2"/>
        <scheme val="minor"/>
      </rPr>
      <t>IV</t>
    </r>
    <r>
      <rPr>
        <b/>
        <sz val="11"/>
        <color theme="1" tint="0.499984740745262"/>
        <rFont val="Calibri"/>
        <family val="2"/>
        <scheme val="minor"/>
      </rPr>
      <t xml:space="preserve">: Inclined-Vertical    </t>
    </r>
    <r>
      <rPr>
        <sz val="11"/>
        <color theme="0" tint="-0.34998626667073579"/>
        <rFont val="Calibri"/>
        <family val="2"/>
        <scheme val="minor"/>
      </rPr>
      <t>(default)</t>
    </r>
  </si>
  <si>
    <t>Airflow Rate</t>
  </si>
  <si>
    <r>
      <t xml:space="preserve">Suitable results within </t>
    </r>
    <r>
      <rPr>
        <sz val="10"/>
        <color theme="1"/>
        <rFont val="Calibri"/>
        <family val="2"/>
      </rPr>
      <t xml:space="preserve">± 10% of </t>
    </r>
    <r>
      <rPr>
        <b/>
        <sz val="10"/>
        <color theme="1" tint="0.499984740745262"/>
        <rFont val="Calibri"/>
        <family val="2"/>
      </rPr>
      <t>'Airflow Rate'</t>
    </r>
  </si>
  <si>
    <t>Maximum Total Pressure</t>
  </si>
  <si>
    <t>Direction for decreased airflow</t>
  </si>
  <si>
    <t>Direction for increased airflow</t>
  </si>
  <si>
    <t>v 1.8 [10/2017]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</si>
</sst>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rgb="FFFF9900"/>
      <name val="Calibri"/>
      <family val="2"/>
      <scheme val="minor"/>
    </font>
    <font>
      <sz val="14"/>
      <color rgb="FFFF99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99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 tint="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color rgb="FF33CC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ouble">
        <color rgb="FFFF800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77111117893"/>
      </bottom>
      <diagonal/>
    </border>
    <border>
      <left/>
      <right style="thin">
        <color auto="1"/>
      </right>
      <top style="thin">
        <color theme="0" tint="-0.249977111117893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 tint="0.1499984740745262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14999847407452621"/>
      </left>
      <right/>
      <top style="thin">
        <color theme="0" tint="-0.34998626667073579"/>
      </top>
      <bottom style="thin">
        <color theme="1" tint="0.14999847407452621"/>
      </bottom>
      <diagonal/>
    </border>
    <border>
      <left/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0" tint="-0.34998626667073579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0" tint="-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0" tint="-0.34998626667073579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1">
    <xf numFmtId="0" fontId="0" fillId="0" borderId="0" xfId="0"/>
    <xf numFmtId="9" fontId="0" fillId="0" borderId="0" xfId="0" applyNumberFormat="1"/>
    <xf numFmtId="0" fontId="1" fillId="0" borderId="1" xfId="1"/>
    <xf numFmtId="0" fontId="2" fillId="0" borderId="0" xfId="0" applyFont="1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0" fillId="4" borderId="0" xfId="0" applyFill="1" applyBorder="1"/>
    <xf numFmtId="0" fontId="8" fillId="4" borderId="0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top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7" fillId="3" borderId="3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2" fillId="2" borderId="0" xfId="0" applyFont="1" applyFill="1" applyBorder="1"/>
    <xf numFmtId="0" fontId="14" fillId="2" borderId="0" xfId="0" applyFont="1" applyFill="1" applyBorder="1" applyAlignment="1">
      <alignment vertical="center"/>
    </xf>
    <xf numFmtId="0" fontId="15" fillId="2" borderId="0" xfId="3" applyFont="1" applyFill="1" applyBorder="1"/>
    <xf numFmtId="0" fontId="11" fillId="2" borderId="0" xfId="3" applyFill="1" applyBorder="1"/>
    <xf numFmtId="0" fontId="17" fillId="2" borderId="7" xfId="4" applyFont="1" applyFill="1" applyBorder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0" fontId="0" fillId="4" borderId="8" xfId="0" applyFill="1" applyBorder="1"/>
    <xf numFmtId="0" fontId="5" fillId="4" borderId="8" xfId="1" applyFont="1" applyFill="1" applyBorder="1" applyAlignment="1"/>
    <xf numFmtId="0" fontId="19" fillId="4" borderId="8" xfId="1" applyFont="1" applyFill="1" applyBorder="1" applyAlignment="1"/>
    <xf numFmtId="0" fontId="0" fillId="0" borderId="9" xfId="0" applyBorder="1"/>
    <xf numFmtId="0" fontId="0" fillId="0" borderId="9" xfId="0" applyFill="1" applyBorder="1"/>
    <xf numFmtId="0" fontId="0" fillId="0" borderId="9" xfId="0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4" borderId="11" xfId="0" applyFill="1" applyBorder="1"/>
    <xf numFmtId="0" fontId="0" fillId="4" borderId="12" xfId="0" applyFill="1" applyBorder="1" applyAlignment="1">
      <alignment horizontal="right"/>
    </xf>
    <xf numFmtId="0" fontId="0" fillId="4" borderId="12" xfId="0" applyFill="1" applyBorder="1"/>
    <xf numFmtId="0" fontId="8" fillId="4" borderId="12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vertical="center"/>
    </xf>
    <xf numFmtId="0" fontId="0" fillId="4" borderId="13" xfId="0" applyFill="1" applyBorder="1"/>
    <xf numFmtId="0" fontId="10" fillId="4" borderId="15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0" fillId="4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vertical="center"/>
    </xf>
    <xf numFmtId="9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  <xf numFmtId="164" fontId="1" fillId="0" borderId="1" xfId="1" applyNumberFormat="1"/>
    <xf numFmtId="0" fontId="2" fillId="4" borderId="0" xfId="0" applyFont="1" applyFill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4" fillId="4" borderId="14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0" xfId="0" applyFont="1"/>
    <xf numFmtId="164" fontId="22" fillId="0" borderId="0" xfId="0" applyNumberFormat="1" applyFont="1"/>
    <xf numFmtId="0" fontId="0" fillId="0" borderId="0" xfId="0" applyProtection="1">
      <protection locked="0"/>
    </xf>
    <xf numFmtId="0" fontId="18" fillId="4" borderId="0" xfId="0" applyFont="1" applyFill="1" applyBorder="1" applyAlignment="1">
      <alignment horizontal="left" vertical="center"/>
    </xf>
    <xf numFmtId="0" fontId="25" fillId="2" borderId="7" xfId="4" applyFont="1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0" borderId="26" xfId="0" applyBorder="1"/>
    <xf numFmtId="0" fontId="0" fillId="0" borderId="0" xfId="0"/>
    <xf numFmtId="0" fontId="10" fillId="4" borderId="27" xfId="0" applyFont="1" applyFill="1" applyBorder="1" applyAlignment="1">
      <alignment horizontal="left" vertical="center"/>
    </xf>
    <xf numFmtId="0" fontId="24" fillId="4" borderId="28" xfId="0" applyFont="1" applyFill="1" applyBorder="1" applyAlignment="1">
      <alignment horizontal="left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/>
    </xf>
    <xf numFmtId="0" fontId="0" fillId="4" borderId="19" xfId="0" applyFill="1" applyBorder="1" applyAlignment="1">
      <alignment horizontal="center" vertical="center"/>
    </xf>
    <xf numFmtId="0" fontId="0" fillId="2" borderId="31" xfId="0" applyFill="1" applyBorder="1"/>
    <xf numFmtId="0" fontId="0" fillId="2" borderId="7" xfId="0" applyFill="1" applyBorder="1"/>
    <xf numFmtId="0" fontId="0" fillId="2" borderId="32" xfId="0" applyFill="1" applyBorder="1"/>
    <xf numFmtId="0" fontId="0" fillId="2" borderId="33" xfId="0" applyFill="1" applyBorder="1"/>
    <xf numFmtId="0" fontId="14" fillId="2" borderId="34" xfId="0" applyFont="1" applyFill="1" applyBorder="1" applyAlignment="1">
      <alignment vertical="center"/>
    </xf>
    <xf numFmtId="0" fontId="0" fillId="5" borderId="33" xfId="0" applyFill="1" applyBorder="1" applyAlignment="1"/>
    <xf numFmtId="0" fontId="0" fillId="5" borderId="0" xfId="0" applyFill="1" applyBorder="1" applyAlignment="1"/>
    <xf numFmtId="0" fontId="0" fillId="5" borderId="0" xfId="0" applyFill="1" applyBorder="1"/>
    <xf numFmtId="0" fontId="0" fillId="5" borderId="34" xfId="0" applyFill="1" applyBorder="1"/>
    <xf numFmtId="0" fontId="0" fillId="5" borderId="33" xfId="0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2" borderId="35" xfId="0" applyFill="1" applyBorder="1"/>
    <xf numFmtId="0" fontId="11" fillId="2" borderId="36" xfId="3" applyFill="1" applyBorder="1"/>
    <xf numFmtId="0" fontId="0" fillId="2" borderId="36" xfId="0" applyFill="1" applyBorder="1"/>
    <xf numFmtId="0" fontId="0" fillId="2" borderId="37" xfId="0" applyFill="1" applyBorder="1"/>
    <xf numFmtId="164" fontId="10" fillId="3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6" fillId="4" borderId="0" xfId="0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 vertical="center" indent="1"/>
    </xf>
    <xf numFmtId="0" fontId="18" fillId="3" borderId="38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left"/>
    </xf>
    <xf numFmtId="2" fontId="2" fillId="0" borderId="0" xfId="0" applyNumberFormat="1" applyFont="1"/>
    <xf numFmtId="0" fontId="0" fillId="4" borderId="0" xfId="0" applyFill="1" applyBorder="1" applyAlignment="1">
      <alignment horizontal="right"/>
    </xf>
    <xf numFmtId="0" fontId="28" fillId="4" borderId="0" xfId="0" applyFont="1" applyFill="1" applyBorder="1" applyAlignment="1">
      <alignment horizontal="left" vertical="top" indent="1"/>
    </xf>
    <xf numFmtId="0" fontId="18" fillId="4" borderId="0" xfId="0" applyFont="1" applyFill="1" applyBorder="1" applyAlignment="1">
      <alignment horizontal="left" vertical="center" indent="1"/>
    </xf>
    <xf numFmtId="0" fontId="10" fillId="4" borderId="24" xfId="0" applyFont="1" applyFill="1" applyBorder="1" applyAlignment="1">
      <alignment horizontal="left" vertical="center"/>
    </xf>
    <xf numFmtId="0" fontId="33" fillId="0" borderId="9" xfId="0" applyFont="1" applyBorder="1"/>
    <xf numFmtId="0" fontId="0" fillId="4" borderId="0" xfId="0" applyFill="1" applyBorder="1" applyAlignment="1">
      <alignment horizontal="right" vertical="center"/>
    </xf>
    <xf numFmtId="164" fontId="10" fillId="0" borderId="44" xfId="0" applyNumberFormat="1" applyFont="1" applyBorder="1" applyAlignment="1">
      <alignment horizontal="center" vertical="center"/>
    </xf>
    <xf numFmtId="164" fontId="10" fillId="0" borderId="43" xfId="0" applyNumberFormat="1" applyFont="1" applyBorder="1" applyAlignment="1">
      <alignment horizontal="center" vertical="center"/>
    </xf>
    <xf numFmtId="164" fontId="10" fillId="0" borderId="45" xfId="0" applyNumberFormat="1" applyFont="1" applyBorder="1" applyAlignment="1">
      <alignment horizontal="center" vertical="center"/>
    </xf>
    <xf numFmtId="164" fontId="10" fillId="0" borderId="46" xfId="0" applyNumberFormat="1" applyFont="1" applyBorder="1" applyAlignment="1">
      <alignment horizontal="center" vertical="center"/>
    </xf>
    <xf numFmtId="164" fontId="10" fillId="0" borderId="48" xfId="0" applyNumberFormat="1" applyFont="1" applyBorder="1" applyAlignment="1">
      <alignment horizontal="center" vertical="center"/>
    </xf>
    <xf numFmtId="0" fontId="34" fillId="0" borderId="0" xfId="0" applyFont="1"/>
    <xf numFmtId="164" fontId="10" fillId="0" borderId="49" xfId="0" applyNumberFormat="1" applyFont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 vertical="center"/>
    </xf>
    <xf numFmtId="164" fontId="10" fillId="0" borderId="51" xfId="0" applyNumberFormat="1" applyFont="1" applyBorder="1" applyAlignment="1">
      <alignment horizontal="center" vertical="center"/>
    </xf>
    <xf numFmtId="164" fontId="10" fillId="0" borderId="53" xfId="0" applyNumberFormat="1" applyFont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164" fontId="35" fillId="0" borderId="47" xfId="0" applyNumberFormat="1" applyFont="1" applyBorder="1" applyAlignment="1">
      <alignment horizontal="center" vertical="center"/>
    </xf>
    <xf numFmtId="164" fontId="35" fillId="0" borderId="52" xfId="0" applyNumberFormat="1" applyFont="1" applyBorder="1" applyAlignment="1">
      <alignment horizontal="center" vertical="center"/>
    </xf>
    <xf numFmtId="164" fontId="35" fillId="0" borderId="41" xfId="0" applyNumberFormat="1" applyFont="1" applyBorder="1" applyAlignment="1">
      <alignment horizontal="center" vertical="center"/>
    </xf>
    <xf numFmtId="164" fontId="35" fillId="0" borderId="40" xfId="0" applyNumberFormat="1" applyFont="1" applyBorder="1" applyAlignment="1">
      <alignment horizontal="center" vertical="center"/>
    </xf>
    <xf numFmtId="164" fontId="35" fillId="0" borderId="4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indent="5"/>
    </xf>
    <xf numFmtId="164" fontId="35" fillId="0" borderId="55" xfId="0" applyNumberFormat="1" applyFont="1" applyBorder="1" applyAlignment="1">
      <alignment horizontal="center" vertical="center"/>
    </xf>
    <xf numFmtId="164" fontId="35" fillId="0" borderId="56" xfId="0" applyNumberFormat="1" applyFont="1" applyBorder="1" applyAlignment="1">
      <alignment horizontal="center" vertical="center"/>
    </xf>
    <xf numFmtId="164" fontId="10" fillId="0" borderId="57" xfId="0" applyNumberFormat="1" applyFont="1" applyBorder="1" applyAlignment="1">
      <alignment horizontal="center" vertical="center"/>
    </xf>
    <xf numFmtId="164" fontId="10" fillId="0" borderId="58" xfId="0" applyNumberFormat="1" applyFont="1" applyBorder="1" applyAlignment="1">
      <alignment horizontal="center" vertical="center"/>
    </xf>
    <xf numFmtId="0" fontId="18" fillId="4" borderId="59" xfId="0" applyFont="1" applyFill="1" applyBorder="1" applyAlignment="1">
      <alignment horizontal="left" vertical="center" indent="1"/>
    </xf>
    <xf numFmtId="164" fontId="35" fillId="0" borderId="61" xfId="0" applyNumberFormat="1" applyFont="1" applyBorder="1" applyAlignment="1">
      <alignment horizontal="center" vertical="center"/>
    </xf>
    <xf numFmtId="164" fontId="35" fillId="0" borderId="60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left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4" fillId="4" borderId="62" xfId="0" applyFont="1" applyFill="1" applyBorder="1" applyAlignment="1">
      <alignment horizontal="left" vertical="center"/>
    </xf>
  </cellXfs>
  <cellStyles count="5">
    <cellStyle name="Heading 1" xfId="1" builtinId="16"/>
    <cellStyle name="Hyperlink" xfId="4" builtinId="8"/>
    <cellStyle name="Linked Cell" xfId="2" builtinId="24"/>
    <cellStyle name="Normal" xfId="0" builtinId="0"/>
    <cellStyle name="Title" xfId="3" builtinId="15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33CC33"/>
      <color rgb="FF00CC66"/>
      <color rgb="FF0066FF"/>
      <color rgb="FF0000FF"/>
      <color rgb="FF00CC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'ISF-ADequations'!$B$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95251</xdr:colOff>
      <xdr:row>1</xdr:row>
      <xdr:rowOff>95250</xdr:rowOff>
    </xdr:from>
    <xdr:to>
      <xdr:col>12</xdr:col>
      <xdr:colOff>1574120</xdr:colOff>
      <xdr:row>2</xdr:row>
      <xdr:rowOff>271966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032" y="285750"/>
          <a:ext cx="2324213" cy="438654"/>
        </a:xfrm>
        <a:prstGeom prst="rect">
          <a:avLst/>
        </a:prstGeom>
      </xdr:spPr>
    </xdr:pic>
    <xdr:clientData/>
  </xdr:twoCellAnchor>
  <xdr:twoCellAnchor editAs="oneCell">
    <xdr:from>
      <xdr:col>10</xdr:col>
      <xdr:colOff>228449</xdr:colOff>
      <xdr:row>11</xdr:row>
      <xdr:rowOff>76200</xdr:rowOff>
    </xdr:from>
    <xdr:to>
      <xdr:col>12</xdr:col>
      <xdr:colOff>1476224</xdr:colOff>
      <xdr:row>21</xdr:row>
      <xdr:rowOff>297075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049" y="2095500"/>
          <a:ext cx="2943225" cy="2943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7</xdr:row>
          <xdr:rowOff>9525</xdr:rowOff>
        </xdr:from>
        <xdr:to>
          <xdr:col>7</xdr:col>
          <xdr:colOff>523875</xdr:colOff>
          <xdr:row>8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8</xdr:row>
          <xdr:rowOff>28575</xdr:rowOff>
        </xdr:from>
        <xdr:to>
          <xdr:col>8</xdr:col>
          <xdr:colOff>57150</xdr:colOff>
          <xdr:row>9</xdr:row>
          <xdr:rowOff>19050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7</xdr:row>
          <xdr:rowOff>19050</xdr:rowOff>
        </xdr:from>
        <xdr:to>
          <xdr:col>9</xdr:col>
          <xdr:colOff>657225</xdr:colOff>
          <xdr:row>8</xdr:row>
          <xdr:rowOff>9525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8</xdr:row>
          <xdr:rowOff>19050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415721</xdr:colOff>
      <xdr:row>28</xdr:row>
      <xdr:rowOff>197541</xdr:rowOff>
    </xdr:from>
    <xdr:to>
      <xdr:col>4</xdr:col>
      <xdr:colOff>768146</xdr:colOff>
      <xdr:row>29</xdr:row>
      <xdr:rowOff>224459</xdr:rowOff>
    </xdr:to>
    <xdr:sp macro="" textlink="">
      <xdr:nvSpPr>
        <xdr:cNvPr id="3" name="TextBox 2"/>
        <xdr:cNvSpPr txBox="1"/>
      </xdr:nvSpPr>
      <xdr:spPr>
        <a:xfrm>
          <a:off x="4399656" y="7237758"/>
          <a:ext cx="352425" cy="2919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ym typeface="Wingdings 2" panose="05020102010507070707" pitchFamily="18" charset="2"/>
            </a:rPr>
            <a:t></a:t>
          </a:r>
          <a:endParaRPr lang="en-AU" sz="1600"/>
        </a:p>
      </xdr:txBody>
    </xdr:sp>
    <xdr:clientData/>
  </xdr:twoCellAnchor>
  <xdr:twoCellAnchor editAs="oneCell">
    <xdr:from>
      <xdr:col>3</xdr:col>
      <xdr:colOff>229610</xdr:colOff>
      <xdr:row>20</xdr:row>
      <xdr:rowOff>24279</xdr:rowOff>
    </xdr:from>
    <xdr:to>
      <xdr:col>4</xdr:col>
      <xdr:colOff>633162</xdr:colOff>
      <xdr:row>21</xdr:row>
      <xdr:rowOff>47055</xdr:rowOff>
    </xdr:to>
    <xdr:grpSp>
      <xdr:nvGrpSpPr>
        <xdr:cNvPr id="16" name="Group 15"/>
        <xdr:cNvGrpSpPr/>
      </xdr:nvGrpSpPr>
      <xdr:grpSpPr>
        <a:xfrm>
          <a:off x="3355542" y="4821415"/>
          <a:ext cx="1252143" cy="421095"/>
          <a:chOff x="3360463" y="4551902"/>
          <a:chExt cx="1248350" cy="420341"/>
        </a:xfrm>
      </xdr:grpSpPr>
      <xdr:grpSp>
        <xdr:nvGrpSpPr>
          <xdr:cNvPr id="17" name="Group 16"/>
          <xdr:cNvGrpSpPr/>
        </xdr:nvGrpSpPr>
        <xdr:grpSpPr>
          <a:xfrm>
            <a:off x="3360463" y="4553146"/>
            <a:ext cx="416091" cy="417442"/>
            <a:chOff x="13281785" y="896372"/>
            <a:chExt cx="416091" cy="418271"/>
          </a:xfrm>
        </xdr:grpSpPr>
        <xdr:sp macro="" textlink="">
          <xdr:nvSpPr>
            <xdr:cNvPr id="18" name="TextBox 17"/>
            <xdr:cNvSpPr txBox="1"/>
          </xdr:nvSpPr>
          <xdr:spPr>
            <a:xfrm>
              <a:off x="13309395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9" name="Oval 18"/>
            <xdr:cNvSpPr/>
          </xdr:nvSpPr>
          <xdr:spPr>
            <a:xfrm>
              <a:off x="1334749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20" name="Arc 19"/>
            <xdr:cNvSpPr>
              <a:spLocks noChangeAspect="1"/>
            </xdr:cNvSpPr>
          </xdr:nvSpPr>
          <xdr:spPr>
            <a:xfrm>
              <a:off x="13281785" y="896372"/>
              <a:ext cx="416091" cy="418271"/>
            </a:xfrm>
            <a:prstGeom prst="arc">
              <a:avLst>
                <a:gd name="adj1" fmla="val 10674818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non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grpSp>
        <xdr:nvGrpSpPr>
          <xdr:cNvPr id="25" name="Group 24"/>
          <xdr:cNvGrpSpPr/>
        </xdr:nvGrpSpPr>
        <xdr:grpSpPr>
          <a:xfrm>
            <a:off x="4192722" y="4551902"/>
            <a:ext cx="416091" cy="420341"/>
            <a:chOff x="13294895" y="896372"/>
            <a:chExt cx="416091" cy="418271"/>
          </a:xfrm>
        </xdr:grpSpPr>
        <xdr:sp macro="" textlink="">
          <xdr:nvSpPr>
            <xdr:cNvPr id="26" name="TextBox 25"/>
            <xdr:cNvSpPr txBox="1"/>
          </xdr:nvSpPr>
          <xdr:spPr>
            <a:xfrm>
              <a:off x="13322506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27" name="Oval 26"/>
            <xdr:cNvSpPr/>
          </xdr:nvSpPr>
          <xdr:spPr>
            <a:xfrm>
              <a:off x="1336060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28" name="Arc 27"/>
            <xdr:cNvSpPr>
              <a:spLocks noChangeAspect="1"/>
            </xdr:cNvSpPr>
          </xdr:nvSpPr>
          <xdr:spPr>
            <a:xfrm>
              <a:off x="13294895" y="896372"/>
              <a:ext cx="416091" cy="418271"/>
            </a:xfrm>
            <a:prstGeom prst="arc">
              <a:avLst>
                <a:gd name="adj1" fmla="val 10782011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3</xdr:col>
      <xdr:colOff>216073</xdr:colOff>
      <xdr:row>25</xdr:row>
      <xdr:rowOff>25585</xdr:rowOff>
    </xdr:from>
    <xdr:to>
      <xdr:col>4</xdr:col>
      <xdr:colOff>619625</xdr:colOff>
      <xdr:row>26</xdr:row>
      <xdr:rowOff>48360</xdr:rowOff>
    </xdr:to>
    <xdr:grpSp>
      <xdr:nvGrpSpPr>
        <xdr:cNvPr id="109" name="Group 108"/>
        <xdr:cNvGrpSpPr/>
      </xdr:nvGrpSpPr>
      <xdr:grpSpPr>
        <a:xfrm>
          <a:off x="3342005" y="6346721"/>
          <a:ext cx="1252143" cy="421094"/>
          <a:chOff x="3360463" y="4551902"/>
          <a:chExt cx="1248350" cy="420341"/>
        </a:xfrm>
      </xdr:grpSpPr>
      <xdr:grpSp>
        <xdr:nvGrpSpPr>
          <xdr:cNvPr id="110" name="Group 109"/>
          <xdr:cNvGrpSpPr/>
        </xdr:nvGrpSpPr>
        <xdr:grpSpPr>
          <a:xfrm>
            <a:off x="3360463" y="4553146"/>
            <a:ext cx="416091" cy="417442"/>
            <a:chOff x="13281785" y="896372"/>
            <a:chExt cx="416091" cy="418271"/>
          </a:xfrm>
        </xdr:grpSpPr>
        <xdr:sp macro="" textlink="">
          <xdr:nvSpPr>
            <xdr:cNvPr id="115" name="TextBox 114"/>
            <xdr:cNvSpPr txBox="1"/>
          </xdr:nvSpPr>
          <xdr:spPr>
            <a:xfrm>
              <a:off x="13309395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16" name="Oval 115"/>
            <xdr:cNvSpPr/>
          </xdr:nvSpPr>
          <xdr:spPr>
            <a:xfrm>
              <a:off x="1334749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7" name="Arc 116"/>
            <xdr:cNvSpPr>
              <a:spLocks noChangeAspect="1"/>
            </xdr:cNvSpPr>
          </xdr:nvSpPr>
          <xdr:spPr>
            <a:xfrm>
              <a:off x="13281785" y="896372"/>
              <a:ext cx="416091" cy="418271"/>
            </a:xfrm>
            <a:prstGeom prst="arc">
              <a:avLst>
                <a:gd name="adj1" fmla="val 10674818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non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grpSp>
        <xdr:nvGrpSpPr>
          <xdr:cNvPr id="111" name="Group 110"/>
          <xdr:cNvGrpSpPr/>
        </xdr:nvGrpSpPr>
        <xdr:grpSpPr>
          <a:xfrm>
            <a:off x="4192722" y="4551902"/>
            <a:ext cx="416091" cy="420341"/>
            <a:chOff x="13294895" y="896372"/>
            <a:chExt cx="416091" cy="418271"/>
          </a:xfrm>
        </xdr:grpSpPr>
        <xdr:sp macro="" textlink="">
          <xdr:nvSpPr>
            <xdr:cNvPr id="112" name="TextBox 111"/>
            <xdr:cNvSpPr txBox="1"/>
          </xdr:nvSpPr>
          <xdr:spPr>
            <a:xfrm>
              <a:off x="13322506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13" name="Oval 112"/>
            <xdr:cNvSpPr/>
          </xdr:nvSpPr>
          <xdr:spPr>
            <a:xfrm>
              <a:off x="1336060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4" name="Arc 113"/>
            <xdr:cNvSpPr>
              <a:spLocks noChangeAspect="1"/>
            </xdr:cNvSpPr>
          </xdr:nvSpPr>
          <xdr:spPr>
            <a:xfrm>
              <a:off x="13294895" y="896372"/>
              <a:ext cx="416091" cy="418271"/>
            </a:xfrm>
            <a:prstGeom prst="arc">
              <a:avLst>
                <a:gd name="adj1" fmla="val 10782011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5</xdr:col>
      <xdr:colOff>197680</xdr:colOff>
      <xdr:row>25</xdr:row>
      <xdr:rowOff>26898</xdr:rowOff>
    </xdr:from>
    <xdr:to>
      <xdr:col>6</xdr:col>
      <xdr:colOff>601232</xdr:colOff>
      <xdr:row>26</xdr:row>
      <xdr:rowOff>49673</xdr:rowOff>
    </xdr:to>
    <xdr:grpSp>
      <xdr:nvGrpSpPr>
        <xdr:cNvPr id="118" name="Group 117"/>
        <xdr:cNvGrpSpPr/>
      </xdr:nvGrpSpPr>
      <xdr:grpSpPr>
        <a:xfrm>
          <a:off x="5020794" y="6348034"/>
          <a:ext cx="1252143" cy="421094"/>
          <a:chOff x="3360463" y="4551902"/>
          <a:chExt cx="1248350" cy="420341"/>
        </a:xfrm>
      </xdr:grpSpPr>
      <xdr:grpSp>
        <xdr:nvGrpSpPr>
          <xdr:cNvPr id="119" name="Group 118"/>
          <xdr:cNvGrpSpPr/>
        </xdr:nvGrpSpPr>
        <xdr:grpSpPr>
          <a:xfrm>
            <a:off x="3360463" y="4553146"/>
            <a:ext cx="416091" cy="417442"/>
            <a:chOff x="13281785" y="896372"/>
            <a:chExt cx="416091" cy="418271"/>
          </a:xfrm>
        </xdr:grpSpPr>
        <xdr:sp macro="" textlink="">
          <xdr:nvSpPr>
            <xdr:cNvPr id="124" name="TextBox 123"/>
            <xdr:cNvSpPr txBox="1"/>
          </xdr:nvSpPr>
          <xdr:spPr>
            <a:xfrm>
              <a:off x="13309395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25" name="Oval 124"/>
            <xdr:cNvSpPr/>
          </xdr:nvSpPr>
          <xdr:spPr>
            <a:xfrm>
              <a:off x="1334749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26" name="Arc 125"/>
            <xdr:cNvSpPr>
              <a:spLocks noChangeAspect="1"/>
            </xdr:cNvSpPr>
          </xdr:nvSpPr>
          <xdr:spPr>
            <a:xfrm>
              <a:off x="13281785" y="896372"/>
              <a:ext cx="416091" cy="418271"/>
            </a:xfrm>
            <a:prstGeom prst="arc">
              <a:avLst>
                <a:gd name="adj1" fmla="val 10674818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non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grpSp>
        <xdr:nvGrpSpPr>
          <xdr:cNvPr id="120" name="Group 119"/>
          <xdr:cNvGrpSpPr/>
        </xdr:nvGrpSpPr>
        <xdr:grpSpPr>
          <a:xfrm>
            <a:off x="4192722" y="4551902"/>
            <a:ext cx="416091" cy="420341"/>
            <a:chOff x="13294895" y="896372"/>
            <a:chExt cx="416091" cy="418271"/>
          </a:xfrm>
        </xdr:grpSpPr>
        <xdr:sp macro="" textlink="">
          <xdr:nvSpPr>
            <xdr:cNvPr id="121" name="TextBox 120"/>
            <xdr:cNvSpPr txBox="1"/>
          </xdr:nvSpPr>
          <xdr:spPr>
            <a:xfrm>
              <a:off x="13322506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22" name="Oval 121"/>
            <xdr:cNvSpPr/>
          </xdr:nvSpPr>
          <xdr:spPr>
            <a:xfrm>
              <a:off x="1336060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23" name="Arc 122"/>
            <xdr:cNvSpPr>
              <a:spLocks noChangeAspect="1"/>
            </xdr:cNvSpPr>
          </xdr:nvSpPr>
          <xdr:spPr>
            <a:xfrm>
              <a:off x="13294895" y="896372"/>
              <a:ext cx="416091" cy="418271"/>
            </a:xfrm>
            <a:prstGeom prst="arc">
              <a:avLst>
                <a:gd name="adj1" fmla="val 10782011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7</xdr:col>
      <xdr:colOff>192425</xdr:colOff>
      <xdr:row>25</xdr:row>
      <xdr:rowOff>28212</xdr:rowOff>
    </xdr:from>
    <xdr:to>
      <xdr:col>8</xdr:col>
      <xdr:colOff>595977</xdr:colOff>
      <xdr:row>26</xdr:row>
      <xdr:rowOff>50987</xdr:rowOff>
    </xdr:to>
    <xdr:grpSp>
      <xdr:nvGrpSpPr>
        <xdr:cNvPr id="127" name="Group 126"/>
        <xdr:cNvGrpSpPr/>
      </xdr:nvGrpSpPr>
      <xdr:grpSpPr>
        <a:xfrm>
          <a:off x="6712720" y="6349348"/>
          <a:ext cx="1252143" cy="421094"/>
          <a:chOff x="3360463" y="4551902"/>
          <a:chExt cx="1248350" cy="420341"/>
        </a:xfrm>
      </xdr:grpSpPr>
      <xdr:grpSp>
        <xdr:nvGrpSpPr>
          <xdr:cNvPr id="128" name="Group 127"/>
          <xdr:cNvGrpSpPr/>
        </xdr:nvGrpSpPr>
        <xdr:grpSpPr>
          <a:xfrm>
            <a:off x="3360463" y="4553146"/>
            <a:ext cx="416091" cy="417442"/>
            <a:chOff x="13281785" y="896372"/>
            <a:chExt cx="416091" cy="418271"/>
          </a:xfrm>
        </xdr:grpSpPr>
        <xdr:sp macro="" textlink="">
          <xdr:nvSpPr>
            <xdr:cNvPr id="133" name="TextBox 132"/>
            <xdr:cNvSpPr txBox="1"/>
          </xdr:nvSpPr>
          <xdr:spPr>
            <a:xfrm>
              <a:off x="13309395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34" name="Oval 133"/>
            <xdr:cNvSpPr/>
          </xdr:nvSpPr>
          <xdr:spPr>
            <a:xfrm>
              <a:off x="1334749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35" name="Arc 134"/>
            <xdr:cNvSpPr>
              <a:spLocks noChangeAspect="1"/>
            </xdr:cNvSpPr>
          </xdr:nvSpPr>
          <xdr:spPr>
            <a:xfrm>
              <a:off x="13281785" y="896372"/>
              <a:ext cx="416091" cy="418271"/>
            </a:xfrm>
            <a:prstGeom prst="arc">
              <a:avLst>
                <a:gd name="adj1" fmla="val 10674818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non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grpSp>
        <xdr:nvGrpSpPr>
          <xdr:cNvPr id="129" name="Group 128"/>
          <xdr:cNvGrpSpPr/>
        </xdr:nvGrpSpPr>
        <xdr:grpSpPr>
          <a:xfrm>
            <a:off x="4192722" y="4551902"/>
            <a:ext cx="416091" cy="420341"/>
            <a:chOff x="13294895" y="896372"/>
            <a:chExt cx="416091" cy="418271"/>
          </a:xfrm>
        </xdr:grpSpPr>
        <xdr:sp macro="" textlink="">
          <xdr:nvSpPr>
            <xdr:cNvPr id="130" name="TextBox 129"/>
            <xdr:cNvSpPr txBox="1"/>
          </xdr:nvSpPr>
          <xdr:spPr>
            <a:xfrm>
              <a:off x="13322506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31" name="Oval 130"/>
            <xdr:cNvSpPr/>
          </xdr:nvSpPr>
          <xdr:spPr>
            <a:xfrm>
              <a:off x="1336060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32" name="Arc 131"/>
            <xdr:cNvSpPr>
              <a:spLocks noChangeAspect="1"/>
            </xdr:cNvSpPr>
          </xdr:nvSpPr>
          <xdr:spPr>
            <a:xfrm>
              <a:off x="13294895" y="896372"/>
              <a:ext cx="416091" cy="418271"/>
            </a:xfrm>
            <a:prstGeom prst="arc">
              <a:avLst>
                <a:gd name="adj1" fmla="val 10782011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9</xdr:col>
      <xdr:colOff>213445</xdr:colOff>
      <xdr:row>25</xdr:row>
      <xdr:rowOff>22957</xdr:rowOff>
    </xdr:from>
    <xdr:to>
      <xdr:col>10</xdr:col>
      <xdr:colOff>616997</xdr:colOff>
      <xdr:row>26</xdr:row>
      <xdr:rowOff>45732</xdr:rowOff>
    </xdr:to>
    <xdr:grpSp>
      <xdr:nvGrpSpPr>
        <xdr:cNvPr id="136" name="Group 135"/>
        <xdr:cNvGrpSpPr/>
      </xdr:nvGrpSpPr>
      <xdr:grpSpPr>
        <a:xfrm>
          <a:off x="8430922" y="6344093"/>
          <a:ext cx="1252143" cy="421094"/>
          <a:chOff x="3360463" y="4551902"/>
          <a:chExt cx="1248350" cy="420341"/>
        </a:xfrm>
      </xdr:grpSpPr>
      <xdr:grpSp>
        <xdr:nvGrpSpPr>
          <xdr:cNvPr id="137" name="Group 136"/>
          <xdr:cNvGrpSpPr/>
        </xdr:nvGrpSpPr>
        <xdr:grpSpPr>
          <a:xfrm>
            <a:off x="3360463" y="4553146"/>
            <a:ext cx="416091" cy="417442"/>
            <a:chOff x="13281785" y="896372"/>
            <a:chExt cx="416091" cy="418271"/>
          </a:xfrm>
        </xdr:grpSpPr>
        <xdr:sp macro="" textlink="">
          <xdr:nvSpPr>
            <xdr:cNvPr id="142" name="TextBox 141"/>
            <xdr:cNvSpPr txBox="1"/>
          </xdr:nvSpPr>
          <xdr:spPr>
            <a:xfrm>
              <a:off x="13309395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43" name="Oval 142"/>
            <xdr:cNvSpPr/>
          </xdr:nvSpPr>
          <xdr:spPr>
            <a:xfrm>
              <a:off x="1334749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44" name="Arc 143"/>
            <xdr:cNvSpPr>
              <a:spLocks noChangeAspect="1"/>
            </xdr:cNvSpPr>
          </xdr:nvSpPr>
          <xdr:spPr>
            <a:xfrm>
              <a:off x="13281785" y="896372"/>
              <a:ext cx="416091" cy="418271"/>
            </a:xfrm>
            <a:prstGeom prst="arc">
              <a:avLst>
                <a:gd name="adj1" fmla="val 10674818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non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  <xdr:grpSp>
        <xdr:nvGrpSpPr>
          <xdr:cNvPr id="138" name="Group 137"/>
          <xdr:cNvGrpSpPr/>
        </xdr:nvGrpSpPr>
        <xdr:grpSpPr>
          <a:xfrm>
            <a:off x="4192722" y="4551902"/>
            <a:ext cx="416091" cy="420341"/>
            <a:chOff x="13294895" y="896372"/>
            <a:chExt cx="416091" cy="418271"/>
          </a:xfrm>
        </xdr:grpSpPr>
        <xdr:sp macro="" textlink="">
          <xdr:nvSpPr>
            <xdr:cNvPr id="139" name="TextBox 138"/>
            <xdr:cNvSpPr txBox="1"/>
          </xdr:nvSpPr>
          <xdr:spPr>
            <a:xfrm>
              <a:off x="13322506" y="952500"/>
              <a:ext cx="352425" cy="2919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AU" sz="1600">
                  <a:sym typeface="Wingdings 2" panose="05020102010507070707" pitchFamily="18" charset="2"/>
                </a:rPr>
                <a:t></a:t>
              </a:r>
              <a:endParaRPr lang="en-AU" sz="1600"/>
            </a:p>
          </xdr:txBody>
        </xdr:sp>
        <xdr:sp macro="" textlink="">
          <xdr:nvSpPr>
            <xdr:cNvPr id="140" name="Oval 139"/>
            <xdr:cNvSpPr/>
          </xdr:nvSpPr>
          <xdr:spPr>
            <a:xfrm>
              <a:off x="13360606" y="952500"/>
              <a:ext cx="288000" cy="284687"/>
            </a:xfrm>
            <a:prstGeom prst="ellipse">
              <a:avLst/>
            </a:prstGeom>
            <a:noFill/>
            <a:ln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41" name="Arc 140"/>
            <xdr:cNvSpPr>
              <a:spLocks noChangeAspect="1"/>
            </xdr:cNvSpPr>
          </xdr:nvSpPr>
          <xdr:spPr>
            <a:xfrm>
              <a:off x="13294895" y="896372"/>
              <a:ext cx="416091" cy="418271"/>
            </a:xfrm>
            <a:prstGeom prst="arc">
              <a:avLst>
                <a:gd name="adj1" fmla="val 10782011"/>
                <a:gd name="adj2" fmla="val 0"/>
              </a:avLst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>
    <xdr:from>
      <xdr:col>4</xdr:col>
      <xdr:colOff>473700</xdr:colOff>
      <xdr:row>30</xdr:row>
      <xdr:rowOff>68332</xdr:rowOff>
    </xdr:from>
    <xdr:to>
      <xdr:col>4</xdr:col>
      <xdr:colOff>761700</xdr:colOff>
      <xdr:row>31</xdr:row>
      <xdr:rowOff>87975</xdr:rowOff>
    </xdr:to>
    <xdr:sp macro="" textlink="">
      <xdr:nvSpPr>
        <xdr:cNvPr id="60" name="Oval 59"/>
        <xdr:cNvSpPr/>
      </xdr:nvSpPr>
      <xdr:spPr>
        <a:xfrm>
          <a:off x="4457635" y="7638636"/>
          <a:ext cx="288000" cy="284687"/>
        </a:xfrm>
        <a:prstGeom prst="ellipse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385207</xdr:colOff>
      <xdr:row>28</xdr:row>
      <xdr:rowOff>141413</xdr:rowOff>
    </xdr:from>
    <xdr:to>
      <xdr:col>4</xdr:col>
      <xdr:colOff>821176</xdr:colOff>
      <xdr:row>31</xdr:row>
      <xdr:rowOff>165431</xdr:rowOff>
    </xdr:to>
    <xdr:grpSp>
      <xdr:nvGrpSpPr>
        <xdr:cNvPr id="5" name="Group 4"/>
        <xdr:cNvGrpSpPr/>
      </xdr:nvGrpSpPr>
      <xdr:grpSpPr>
        <a:xfrm>
          <a:off x="4359730" y="7449686"/>
          <a:ext cx="435969" cy="829313"/>
          <a:chOff x="4369142" y="7181630"/>
          <a:chExt cx="435969" cy="819149"/>
        </a:xfrm>
      </xdr:grpSpPr>
      <xdr:sp macro="" textlink="">
        <xdr:nvSpPr>
          <xdr:cNvPr id="4" name="Oval 3"/>
          <xdr:cNvSpPr/>
        </xdr:nvSpPr>
        <xdr:spPr>
          <a:xfrm>
            <a:off x="4437757" y="7237758"/>
            <a:ext cx="288000" cy="284687"/>
          </a:xfrm>
          <a:prstGeom prst="ellipse">
            <a:avLst/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0" name="Arc 9"/>
          <xdr:cNvSpPr>
            <a:spLocks noChangeAspect="1"/>
          </xdr:cNvSpPr>
        </xdr:nvSpPr>
        <xdr:spPr>
          <a:xfrm>
            <a:off x="4369142" y="7181630"/>
            <a:ext cx="416091" cy="418271"/>
          </a:xfrm>
          <a:prstGeom prst="arc">
            <a:avLst>
              <a:gd name="adj1" fmla="val 10674818"/>
              <a:gd name="adj2" fmla="val 0"/>
            </a:avLst>
          </a:prstGeom>
          <a:ln>
            <a:solidFill>
              <a:schemeClr val="tx1">
                <a:lumMod val="75000"/>
                <a:lumOff val="25000"/>
              </a:schemeClr>
            </a:solidFill>
            <a:headEnd type="non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59" name="TextBox 58"/>
          <xdr:cNvSpPr txBox="1"/>
        </xdr:nvSpPr>
        <xdr:spPr>
          <a:xfrm>
            <a:off x="4419534" y="7638636"/>
            <a:ext cx="352425" cy="2919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600">
                <a:sym typeface="Wingdings 2" panose="05020102010507070707" pitchFamily="18" charset="2"/>
              </a:rPr>
              <a:t></a:t>
            </a:r>
            <a:endParaRPr lang="en-AU" sz="1600"/>
          </a:p>
        </xdr:txBody>
      </xdr:sp>
      <xdr:sp macro="" textlink="">
        <xdr:nvSpPr>
          <xdr:cNvPr id="61" name="Arc 60"/>
          <xdr:cNvSpPr>
            <a:spLocks noChangeAspect="1"/>
          </xdr:cNvSpPr>
        </xdr:nvSpPr>
        <xdr:spPr>
          <a:xfrm>
            <a:off x="4389020" y="7582508"/>
            <a:ext cx="416091" cy="418271"/>
          </a:xfrm>
          <a:prstGeom prst="arc">
            <a:avLst>
              <a:gd name="adj1" fmla="val 10674818"/>
              <a:gd name="adj2" fmla="val 0"/>
            </a:avLst>
          </a:prstGeom>
          <a:ln>
            <a:solidFill>
              <a:schemeClr val="tx1">
                <a:lumMod val="75000"/>
                <a:lumOff val="25000"/>
              </a:schemeClr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17</xdr:col>
      <xdr:colOff>303619</xdr:colOff>
      <xdr:row>63</xdr:row>
      <xdr:rowOff>123826</xdr:rowOff>
    </xdr:to>
    <xdr:grpSp>
      <xdr:nvGrpSpPr>
        <xdr:cNvPr id="2" name="Group 1"/>
        <xdr:cNvGrpSpPr/>
      </xdr:nvGrpSpPr>
      <xdr:grpSpPr>
        <a:xfrm>
          <a:off x="1181100" y="1343025"/>
          <a:ext cx="9447619" cy="10972801"/>
          <a:chOff x="1219200" y="1343025"/>
          <a:chExt cx="9447619" cy="10972801"/>
        </a:xfrm>
      </xdr:grpSpPr>
      <xdr:pic>
        <xdr:nvPicPr>
          <xdr:cNvPr id="3" name="Picture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60" b="1427"/>
          <a:stretch/>
        </xdr:blipFill>
        <xdr:spPr>
          <a:xfrm>
            <a:off x="1219200" y="1343025"/>
            <a:ext cx="9419048" cy="2600325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b="1377"/>
          <a:stretch/>
        </xdr:blipFill>
        <xdr:spPr>
          <a:xfrm>
            <a:off x="1219200" y="4038601"/>
            <a:ext cx="9447619" cy="2705100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1799"/>
          <a:stretch/>
        </xdr:blipFill>
        <xdr:spPr>
          <a:xfrm>
            <a:off x="1219200" y="6858000"/>
            <a:ext cx="9447619" cy="2581275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-1389" b="1377"/>
          <a:stretch/>
        </xdr:blipFill>
        <xdr:spPr>
          <a:xfrm>
            <a:off x="1219200" y="9572625"/>
            <a:ext cx="9447619" cy="2743201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0</xdr:colOff>
      <xdr:row>1</xdr:row>
      <xdr:rowOff>57150</xdr:rowOff>
    </xdr:from>
    <xdr:to>
      <xdr:col>17</xdr:col>
      <xdr:colOff>497794</xdr:colOff>
      <xdr:row>2</xdr:row>
      <xdr:rowOff>233866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47650"/>
          <a:ext cx="2326594" cy="443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air.asia/product/20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4"/>
  <sheetViews>
    <sheetView showGridLines="0" tabSelected="1" zoomScale="110" zoomScaleNormal="110" workbookViewId="0">
      <selection activeCell="D8" sqref="D8"/>
    </sheetView>
  </sheetViews>
  <sheetFormatPr defaultRowHeight="15" x14ac:dyDescent="0.25"/>
  <cols>
    <col min="3" max="3" width="28.7109375" customWidth="1"/>
    <col min="4" max="12" width="12.7109375" customWidth="1"/>
    <col min="13" max="13" width="24.5703125" customWidth="1"/>
    <col min="14" max="14" width="34.5703125" customWidth="1"/>
  </cols>
  <sheetData>
    <row r="1" spans="1:14" x14ac:dyDescent="0.25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38"/>
    </row>
    <row r="2" spans="1:14" ht="21" x14ac:dyDescent="0.35">
      <c r="B2" s="22"/>
      <c r="C2" s="23" t="s">
        <v>3</v>
      </c>
      <c r="D2" s="21"/>
      <c r="E2" s="21"/>
      <c r="F2" s="21"/>
      <c r="G2" s="24"/>
      <c r="H2" s="24"/>
      <c r="I2" s="24"/>
      <c r="J2" s="24"/>
      <c r="K2" s="24"/>
      <c r="L2" s="24"/>
      <c r="M2" s="24"/>
      <c r="N2" s="38"/>
    </row>
    <row r="3" spans="1:14" ht="25.5" customHeight="1" x14ac:dyDescent="0.35">
      <c r="B3" s="22"/>
      <c r="C3" s="25" t="s">
        <v>5</v>
      </c>
      <c r="D3" s="21"/>
      <c r="E3" s="21"/>
      <c r="F3" s="21"/>
      <c r="G3" s="24"/>
      <c r="H3" s="24"/>
      <c r="I3" s="24"/>
      <c r="J3" s="24"/>
      <c r="K3" s="24"/>
      <c r="L3" s="24"/>
      <c r="M3" s="24"/>
      <c r="N3" s="38"/>
    </row>
    <row r="4" spans="1:14" ht="13.5" customHeight="1" x14ac:dyDescent="0.3">
      <c r="B4" s="22"/>
      <c r="C4" s="26"/>
      <c r="D4" s="21"/>
      <c r="E4" s="21"/>
      <c r="F4" s="21"/>
      <c r="G4" s="21"/>
      <c r="H4" s="21"/>
      <c r="I4" s="21"/>
      <c r="J4" s="21"/>
      <c r="K4" s="21"/>
      <c r="L4" s="21"/>
      <c r="M4" s="21"/>
      <c r="N4" s="38"/>
    </row>
    <row r="5" spans="1:14" s="8" customFormat="1" ht="12" customHeight="1" x14ac:dyDescent="0.25">
      <c r="A5" s="3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33"/>
    </row>
    <row r="6" spans="1:14" ht="18" customHeight="1" thickBot="1" x14ac:dyDescent="0.35">
      <c r="A6" s="36"/>
      <c r="B6" s="7"/>
      <c r="C6" s="145" t="s">
        <v>0</v>
      </c>
      <c r="D6" s="145"/>
      <c r="E6" s="29"/>
      <c r="F6" s="7"/>
      <c r="G6" s="30" t="s">
        <v>12</v>
      </c>
      <c r="H6" s="31"/>
      <c r="I6" s="31"/>
      <c r="J6" s="31"/>
      <c r="K6" s="29"/>
      <c r="L6" s="7"/>
      <c r="M6" s="140" t="s">
        <v>111</v>
      </c>
      <c r="N6" s="32"/>
    </row>
    <row r="7" spans="1:14" ht="18" customHeight="1" thickTop="1" x14ac:dyDescent="0.25">
      <c r="A7" s="36"/>
      <c r="B7" s="7"/>
      <c r="C7" s="9"/>
      <c r="D7" s="7"/>
      <c r="E7" s="7"/>
      <c r="F7" s="7"/>
      <c r="G7" s="9"/>
      <c r="H7" s="7"/>
      <c r="I7" s="7"/>
      <c r="J7" s="7"/>
      <c r="K7" s="7"/>
      <c r="L7" s="7"/>
      <c r="M7" s="7"/>
      <c r="N7" s="32"/>
    </row>
    <row r="8" spans="1:14" s="74" customFormat="1" ht="18" customHeight="1" thickBot="1" x14ac:dyDescent="0.3">
      <c r="A8" s="36"/>
      <c r="B8" s="7"/>
      <c r="C8" s="10" t="s">
        <v>106</v>
      </c>
      <c r="D8" s="17">
        <v>40</v>
      </c>
      <c r="E8" s="18" t="s">
        <v>77</v>
      </c>
      <c r="F8" s="101" t="s">
        <v>84</v>
      </c>
      <c r="G8" s="9"/>
      <c r="H8" s="46" t="s">
        <v>99</v>
      </c>
      <c r="I8" s="7"/>
      <c r="J8" s="46" t="s">
        <v>96</v>
      </c>
      <c r="K8" s="7"/>
      <c r="L8" s="7"/>
      <c r="M8" s="7"/>
      <c r="N8" s="32"/>
    </row>
    <row r="9" spans="1:14" s="74" customFormat="1" ht="18" customHeight="1" thickTop="1" x14ac:dyDescent="0.25">
      <c r="A9" s="36"/>
      <c r="B9" s="7"/>
      <c r="C9" s="9"/>
      <c r="D9" s="7"/>
      <c r="E9" s="7"/>
      <c r="F9" s="7"/>
      <c r="G9" s="9"/>
      <c r="H9" s="46" t="s">
        <v>97</v>
      </c>
      <c r="I9" s="7"/>
      <c r="J9" s="46" t="s">
        <v>105</v>
      </c>
      <c r="K9" s="100"/>
      <c r="L9" s="100"/>
      <c r="M9" s="7"/>
      <c r="N9" s="32"/>
    </row>
    <row r="10" spans="1:14" ht="18" customHeight="1" thickBot="1" x14ac:dyDescent="0.3">
      <c r="A10" s="36"/>
      <c r="B10" s="7"/>
      <c r="C10" s="10" t="s">
        <v>108</v>
      </c>
      <c r="D10" s="17">
        <v>20</v>
      </c>
      <c r="E10" s="18" t="s">
        <v>1</v>
      </c>
      <c r="F10" s="101" t="s">
        <v>83</v>
      </c>
      <c r="G10" s="47"/>
      <c r="H10" s="12"/>
      <c r="I10" s="12"/>
      <c r="J10" s="12"/>
      <c r="K10" s="46"/>
      <c r="L10" s="7"/>
      <c r="M10" s="7"/>
      <c r="N10" s="32"/>
    </row>
    <row r="11" spans="1:14" ht="18" customHeight="1" thickTop="1" x14ac:dyDescent="0.25">
      <c r="A11" s="36"/>
      <c r="B11" s="7"/>
      <c r="C11" s="9"/>
      <c r="D11" s="7"/>
      <c r="E11" s="18"/>
      <c r="F11" s="7"/>
      <c r="G11" s="47"/>
      <c r="H11" s="12"/>
      <c r="I11" s="12"/>
      <c r="J11" s="12"/>
      <c r="K11" s="48"/>
      <c r="L11" s="7"/>
      <c r="M11" s="7"/>
      <c r="N11" s="111"/>
    </row>
    <row r="12" spans="1:14" x14ac:dyDescent="0.25">
      <c r="A12" s="36"/>
      <c r="B12" s="39"/>
      <c r="C12" s="40"/>
      <c r="D12" s="41"/>
      <c r="E12" s="41"/>
      <c r="F12" s="41"/>
      <c r="G12" s="42"/>
      <c r="H12" s="43"/>
      <c r="I12" s="43"/>
      <c r="J12" s="43"/>
      <c r="K12" s="43"/>
      <c r="L12" s="41"/>
      <c r="M12" s="44"/>
      <c r="N12" s="32"/>
    </row>
    <row r="13" spans="1:14" ht="21" customHeight="1" x14ac:dyDescent="0.25">
      <c r="A13" s="36"/>
      <c r="B13" s="7"/>
      <c r="C13" s="13" t="s">
        <v>2</v>
      </c>
      <c r="D13" s="11"/>
      <c r="E13" s="7"/>
      <c r="F13" s="7"/>
      <c r="G13" s="7"/>
      <c r="H13" s="7"/>
      <c r="I13" s="7"/>
      <c r="J13" s="7"/>
      <c r="K13" s="7"/>
      <c r="L13" s="7"/>
      <c r="M13" s="7"/>
      <c r="N13" s="32"/>
    </row>
    <row r="14" spans="1:14" ht="21" customHeight="1" x14ac:dyDescent="0.25">
      <c r="A14" s="36"/>
      <c r="B14" s="7"/>
      <c r="C14" s="13"/>
      <c r="D14" s="11"/>
      <c r="E14" s="7"/>
      <c r="F14" s="7"/>
      <c r="G14" s="7"/>
      <c r="H14" s="7"/>
      <c r="I14" s="7"/>
      <c r="J14" s="7"/>
      <c r="K14" s="7"/>
      <c r="L14" s="7"/>
      <c r="M14" s="7"/>
      <c r="N14" s="32"/>
    </row>
    <row r="15" spans="1:14" s="6" customFormat="1" ht="21" customHeight="1" x14ac:dyDescent="0.25">
      <c r="A15" s="37"/>
      <c r="B15" s="14"/>
      <c r="C15" s="63" t="s">
        <v>93</v>
      </c>
      <c r="D15" s="61" t="str">
        <f ca="1">'ISF-ADequations'!B47</f>
        <v>-</v>
      </c>
      <c r="E15" s="61" t="str">
        <f ca="1">'ISF-ADequations'!C47</f>
        <v>-</v>
      </c>
      <c r="F15" s="61" t="str">
        <f ca="1">'ISF-ADequations'!D47</f>
        <v>-</v>
      </c>
      <c r="G15" s="61" t="str">
        <f ca="1">'ISF-ADequations'!E47</f>
        <v>-</v>
      </c>
      <c r="H15" s="108"/>
      <c r="I15" s="14"/>
      <c r="J15" s="14"/>
      <c r="K15" s="14"/>
      <c r="L15" s="14"/>
      <c r="M15" s="60"/>
      <c r="N15" s="34"/>
    </row>
    <row r="16" spans="1:14" s="6" customFormat="1" ht="21" customHeight="1" x14ac:dyDescent="0.25">
      <c r="A16" s="37"/>
      <c r="B16" s="14"/>
      <c r="C16" s="45" t="s">
        <v>72</v>
      </c>
      <c r="D16" s="133" t="str">
        <f ca="1">'ISF-ADequations'!B48</f>
        <v>-</v>
      </c>
      <c r="E16" s="134" t="str">
        <f ca="1">'ISF-ADequations'!C48</f>
        <v>-</v>
      </c>
      <c r="F16" s="134" t="str">
        <f ca="1">'ISF-ADequations'!D48</f>
        <v>-</v>
      </c>
      <c r="G16" s="134" t="str">
        <f ca="1">'ISF-ADequations'!E48</f>
        <v>-</v>
      </c>
      <c r="H16" s="102"/>
      <c r="I16" s="14"/>
      <c r="J16" s="14"/>
      <c r="K16" s="14"/>
      <c r="L16" s="14"/>
      <c r="M16" s="65"/>
      <c r="N16" s="64"/>
    </row>
    <row r="17" spans="1:14" s="6" customFormat="1" ht="21" customHeight="1" x14ac:dyDescent="0.25">
      <c r="A17" s="37"/>
      <c r="B17" s="14"/>
      <c r="C17" s="16" t="s">
        <v>103</v>
      </c>
      <c r="D17" s="136" t="str">
        <f>'ISF-ADequations'!B49</f>
        <v/>
      </c>
      <c r="E17" s="136" t="str">
        <f>'ISF-ADequations'!C49</f>
        <v/>
      </c>
      <c r="F17" s="136" t="str">
        <f>'ISF-ADequations'!D49</f>
        <v/>
      </c>
      <c r="G17" s="137" t="str">
        <f>'ISF-ADequations'!E49</f>
        <v/>
      </c>
      <c r="H17" s="135"/>
      <c r="I17" s="14"/>
      <c r="J17" s="14"/>
      <c r="K17" s="14"/>
      <c r="L17" s="14"/>
      <c r="M17" s="53"/>
      <c r="N17" s="64"/>
    </row>
    <row r="18" spans="1:14" s="6" customFormat="1" ht="21" customHeight="1" x14ac:dyDescent="0.25">
      <c r="A18" s="37"/>
      <c r="B18" s="14"/>
      <c r="C18" s="15"/>
      <c r="D18" s="15"/>
      <c r="E18" s="15"/>
      <c r="F18" s="15"/>
      <c r="G18" s="15"/>
      <c r="H18" s="53"/>
      <c r="I18" s="53"/>
      <c r="J18" s="53"/>
      <c r="K18" s="15"/>
      <c r="L18" s="14"/>
      <c r="M18" s="60"/>
      <c r="N18" s="34"/>
    </row>
    <row r="19" spans="1:14" s="6" customFormat="1" ht="21" customHeight="1" x14ac:dyDescent="0.25">
      <c r="A19" s="37"/>
      <c r="B19" s="14"/>
      <c r="C19" s="62" t="s">
        <v>94</v>
      </c>
      <c r="D19" s="146" t="str">
        <f ca="1">'ISF-ADequations'!B51</f>
        <v>-</v>
      </c>
      <c r="E19" s="147"/>
      <c r="F19" s="108"/>
      <c r="G19" s="15"/>
      <c r="H19" s="15"/>
      <c r="I19" s="15"/>
      <c r="J19" s="15"/>
      <c r="K19" s="15"/>
      <c r="L19" s="28"/>
      <c r="M19" s="60"/>
      <c r="N19" s="34"/>
    </row>
    <row r="20" spans="1:14" s="6" customFormat="1" ht="21" customHeight="1" x14ac:dyDescent="0.25">
      <c r="A20" s="37"/>
      <c r="B20" s="14"/>
      <c r="C20" s="16" t="s">
        <v>71</v>
      </c>
      <c r="D20" s="116" t="str">
        <f ca="1">'ISF-ADequations'!B52</f>
        <v>-</v>
      </c>
      <c r="E20" s="114" t="str">
        <f ca="1">'ISF-ADequations'!C52</f>
        <v>-</v>
      </c>
      <c r="F20" s="102"/>
      <c r="G20" s="15"/>
      <c r="H20" s="15"/>
      <c r="I20" s="15"/>
      <c r="J20" s="15"/>
      <c r="K20" s="15"/>
      <c r="L20" s="28"/>
      <c r="M20" s="60"/>
      <c r="N20" s="34"/>
    </row>
    <row r="21" spans="1:14" s="6" customFormat="1" ht="32.1" customHeight="1" x14ac:dyDescent="0.25">
      <c r="A21" s="37"/>
      <c r="B21" s="14"/>
      <c r="C21" s="16" t="s">
        <v>102</v>
      </c>
      <c r="D21" s="119"/>
      <c r="E21" s="122"/>
      <c r="F21" s="109"/>
      <c r="G21" s="15"/>
      <c r="H21" s="15"/>
      <c r="I21" s="15"/>
      <c r="J21" s="15"/>
      <c r="K21" s="15"/>
      <c r="L21" s="28"/>
      <c r="M21" s="60"/>
      <c r="N21" s="34"/>
    </row>
    <row r="22" spans="1:14" s="6" customFormat="1" ht="26.1" customHeight="1" x14ac:dyDescent="0.25">
      <c r="A22" s="37"/>
      <c r="B22" s="14"/>
      <c r="C22" s="16" t="s">
        <v>103</v>
      </c>
      <c r="D22" s="131" t="str">
        <f>'ISF-ADequations'!B53</f>
        <v/>
      </c>
      <c r="E22" s="132" t="str">
        <f>'ISF-ADequations'!C53</f>
        <v/>
      </c>
      <c r="F22" s="109"/>
      <c r="G22" s="15"/>
      <c r="H22" s="15"/>
      <c r="I22" s="15"/>
      <c r="J22" s="15"/>
      <c r="K22" s="15"/>
      <c r="L22" s="28"/>
      <c r="M22" s="60"/>
      <c r="N22" s="34"/>
    </row>
    <row r="23" spans="1:14" s="6" customFormat="1" ht="21" customHeight="1" x14ac:dyDescent="0.25">
      <c r="A23" s="37"/>
      <c r="B23" s="14"/>
      <c r="C23" s="54"/>
      <c r="D23" s="123"/>
      <c r="E23" s="15"/>
      <c r="F23" s="15"/>
      <c r="G23" s="15"/>
      <c r="H23" s="15"/>
      <c r="I23" s="15"/>
      <c r="J23" s="15"/>
      <c r="K23" s="15"/>
      <c r="L23" s="28"/>
      <c r="M23" s="60"/>
      <c r="N23" s="34"/>
    </row>
    <row r="24" spans="1:14" s="6" customFormat="1" ht="21" customHeight="1" x14ac:dyDescent="0.25">
      <c r="A24" s="37"/>
      <c r="B24" s="14"/>
      <c r="C24" s="62" t="s">
        <v>95</v>
      </c>
      <c r="D24" s="146" t="str">
        <f ca="1">'ISF-ADequations'!B55</f>
        <v>Min - Low</v>
      </c>
      <c r="E24" s="147"/>
      <c r="F24" s="146" t="str">
        <f ca="1">'ISF-ADequations'!D55</f>
        <v>Low - Med</v>
      </c>
      <c r="G24" s="147"/>
      <c r="H24" s="146" t="str">
        <f ca="1">'ISF-ADequations'!F55</f>
        <v>Med - High</v>
      </c>
      <c r="I24" s="147"/>
      <c r="J24" s="141" t="str">
        <f ca="1">'ISF-ADequations'!H55</f>
        <v>High - Max</v>
      </c>
      <c r="K24" s="142"/>
      <c r="L24" s="108"/>
      <c r="M24" s="60"/>
      <c r="N24" s="34"/>
    </row>
    <row r="25" spans="1:14" s="6" customFormat="1" ht="21" customHeight="1" x14ac:dyDescent="0.25">
      <c r="A25" s="37"/>
      <c r="B25" s="14"/>
      <c r="C25" s="110" t="s">
        <v>71</v>
      </c>
      <c r="D25" s="117">
        <f ca="1">'ISF-ADequations'!B56</f>
        <v>4.8157133033088719</v>
      </c>
      <c r="E25" s="115">
        <f ca="1">'ISF-ADequations'!C56</f>
        <v>21.670709864889925</v>
      </c>
      <c r="F25" s="116">
        <f ca="1">'ISF-ADequations'!D56</f>
        <v>19.262853213235488</v>
      </c>
      <c r="G25" s="115">
        <f ca="1">'ISF-ADequations'!E56</f>
        <v>36.117849774816541</v>
      </c>
      <c r="H25" s="116">
        <f ca="1">'ISF-ADequations'!F56</f>
        <v>24.07856651654436</v>
      </c>
      <c r="I25" s="115">
        <f ca="1">'ISF-ADequations'!G56</f>
        <v>40.93356307812541</v>
      </c>
      <c r="J25" s="113">
        <f ca="1">'ISF-ADequations'!H56</f>
        <v>31.302136471507669</v>
      </c>
      <c r="K25" s="114">
        <f ca="1">'ISF-ADequations'!I56</f>
        <v>48.157133033088719</v>
      </c>
      <c r="L25" s="28"/>
      <c r="M25" s="14"/>
      <c r="N25" s="34"/>
    </row>
    <row r="26" spans="1:14" s="6" customFormat="1" ht="32.1" customHeight="1" x14ac:dyDescent="0.25">
      <c r="A26" s="37"/>
      <c r="B26" s="14"/>
      <c r="C26" s="16" t="s">
        <v>102</v>
      </c>
      <c r="D26" s="119"/>
      <c r="E26" s="121"/>
      <c r="F26" s="120"/>
      <c r="G26" s="121"/>
      <c r="H26" s="120"/>
      <c r="I26" s="121"/>
      <c r="J26" s="120"/>
      <c r="K26" s="121"/>
      <c r="L26" s="28"/>
      <c r="M26" s="14"/>
      <c r="N26" s="34"/>
    </row>
    <row r="27" spans="1:14" s="6" customFormat="1" ht="26.1" customHeight="1" x14ac:dyDescent="0.25">
      <c r="A27" s="37"/>
      <c r="B27" s="14"/>
      <c r="C27" s="16" t="s">
        <v>103</v>
      </c>
      <c r="D27" s="124" t="str">
        <f>'ISF-ADequations'!B57</f>
        <v>↑</v>
      </c>
      <c r="E27" s="125" t="str">
        <f>'ISF-ADequations'!C57</f>
        <v>↗</v>
      </c>
      <c r="F27" s="124" t="str">
        <f>'ISF-ADequations'!D57</f>
        <v>↑</v>
      </c>
      <c r="G27" s="125" t="str">
        <f>'ISF-ADequations'!E57</f>
        <v>↗</v>
      </c>
      <c r="H27" s="124" t="str">
        <f>'ISF-ADequations'!F57</f>
        <v>↑</v>
      </c>
      <c r="I27" s="126" t="str">
        <f>'ISF-ADequations'!G57</f>
        <v>↗</v>
      </c>
      <c r="J27" s="127" t="str">
        <f>'ISF-ADequations'!H57</f>
        <v>↑</v>
      </c>
      <c r="K27" s="128" t="str">
        <f>'ISF-ADequations'!I57</f>
        <v>↗</v>
      </c>
      <c r="L27" s="28"/>
      <c r="M27" s="14"/>
      <c r="N27" s="34"/>
    </row>
    <row r="28" spans="1:14" s="6" customFormat="1" ht="21" customHeight="1" x14ac:dyDescent="0.25">
      <c r="A28" s="37"/>
      <c r="B28" s="14"/>
      <c r="C28" s="54"/>
      <c r="D28" s="15"/>
      <c r="E28" s="15"/>
      <c r="F28" s="15"/>
      <c r="G28" s="15"/>
      <c r="H28" s="15"/>
      <c r="I28" s="15"/>
      <c r="J28" s="15"/>
      <c r="K28" s="15"/>
      <c r="L28" s="28"/>
      <c r="M28" s="14"/>
      <c r="N28" s="34"/>
    </row>
    <row r="29" spans="1:14" s="6" customFormat="1" ht="21" customHeight="1" x14ac:dyDescent="0.25">
      <c r="A29" s="37"/>
      <c r="B29" s="14"/>
      <c r="C29" s="76" t="s">
        <v>69</v>
      </c>
      <c r="D29" s="150"/>
      <c r="E29" s="15"/>
      <c r="F29" s="15"/>
      <c r="G29" s="15"/>
      <c r="H29" s="15"/>
      <c r="I29" s="15"/>
      <c r="J29" s="15"/>
      <c r="K29" s="15"/>
      <c r="L29" s="28"/>
      <c r="M29" s="14"/>
      <c r="N29" s="66"/>
    </row>
    <row r="30" spans="1:14" s="6" customFormat="1" ht="21" customHeight="1" x14ac:dyDescent="0.25">
      <c r="A30" s="37"/>
      <c r="B30" s="14"/>
      <c r="C30" s="45" t="s">
        <v>70</v>
      </c>
      <c r="D30" s="98">
        <f>'ISF-ADequations'!B60</f>
        <v>32.397141126351997</v>
      </c>
      <c r="E30" s="77"/>
      <c r="F30" s="138" t="s">
        <v>109</v>
      </c>
      <c r="G30" s="15"/>
      <c r="H30" s="130"/>
      <c r="I30" s="112" t="s">
        <v>100</v>
      </c>
      <c r="J30" s="28" t="s">
        <v>86</v>
      </c>
      <c r="K30" s="103" t="s">
        <v>87</v>
      </c>
      <c r="L30" s="104" t="s">
        <v>88</v>
      </c>
      <c r="M30" s="14"/>
      <c r="N30" s="66"/>
    </row>
    <row r="31" spans="1:14" s="6" customFormat="1" ht="21" customHeight="1" x14ac:dyDescent="0.25">
      <c r="A31" s="37"/>
      <c r="B31" s="14"/>
      <c r="C31" s="75" t="s">
        <v>92</v>
      </c>
      <c r="D31" s="98">
        <f>'ISF-ADequations'!B61</f>
        <v>21.397141126351997</v>
      </c>
      <c r="E31" s="77"/>
      <c r="F31" s="139" t="s">
        <v>110</v>
      </c>
      <c r="G31" s="15"/>
      <c r="H31" s="129"/>
      <c r="I31" s="112" t="s">
        <v>101</v>
      </c>
      <c r="J31" s="107" t="s">
        <v>68</v>
      </c>
      <c r="K31" s="105" t="s">
        <v>107</v>
      </c>
      <c r="L31" s="15"/>
      <c r="M31" s="14"/>
      <c r="N31" s="66"/>
    </row>
    <row r="32" spans="1:14" s="6" customFormat="1" ht="21" customHeight="1" x14ac:dyDescent="0.25">
      <c r="A32" s="37"/>
      <c r="B32" s="14"/>
      <c r="C32" s="16"/>
      <c r="D32" s="78"/>
      <c r="E32" s="15"/>
      <c r="F32" s="15"/>
      <c r="G32" s="15"/>
      <c r="H32" s="129"/>
      <c r="I32" s="129"/>
      <c r="J32" s="28" t="s">
        <v>91</v>
      </c>
      <c r="K32" s="70" t="s">
        <v>81</v>
      </c>
      <c r="L32" s="28"/>
      <c r="M32" s="80"/>
      <c r="N32" s="64"/>
    </row>
    <row r="33" spans="1:14" s="6" customFormat="1" ht="21" customHeight="1" x14ac:dyDescent="0.25">
      <c r="A33" s="37"/>
      <c r="B33" s="14"/>
      <c r="C33" s="15"/>
      <c r="D33" s="15"/>
      <c r="E33" s="15"/>
      <c r="F33" s="15"/>
      <c r="G33" s="15"/>
      <c r="H33" s="15"/>
      <c r="I33" s="15"/>
      <c r="J33" s="15"/>
      <c r="K33" s="79" t="s">
        <v>75</v>
      </c>
      <c r="L33" s="70"/>
      <c r="M33" s="72"/>
      <c r="N33" s="66"/>
    </row>
    <row r="34" spans="1:14" ht="15.75" x14ac:dyDescent="0.25">
      <c r="B34" s="27"/>
      <c r="C34" s="27"/>
      <c r="D34" s="143" t="s">
        <v>4</v>
      </c>
      <c r="E34" s="143"/>
      <c r="F34" s="143"/>
      <c r="G34" s="143"/>
      <c r="H34" s="143"/>
      <c r="I34" s="143"/>
      <c r="J34" s="71"/>
      <c r="K34" s="144" t="s">
        <v>98</v>
      </c>
      <c r="L34" s="144"/>
      <c r="M34" s="144"/>
      <c r="N34" s="73"/>
    </row>
  </sheetData>
  <sheetProtection algorithmName="SHA-512" hashValue="PshGOgl/SgKJnVsh2Hd142VqzULBxLVm65LotVkf/0huDeESoDh7I79t/hlHKWReiDi8r2U+n3+AIdPmB0EAuw==" saltValue="j6bmzwifdcZLwKN0veEMtQ==" spinCount="100000" sheet="1" objects="1" scenarios="1" selectLockedCells="1"/>
  <mergeCells count="8">
    <mergeCell ref="J24:K24"/>
    <mergeCell ref="D34:I34"/>
    <mergeCell ref="K34:M34"/>
    <mergeCell ref="C6:D6"/>
    <mergeCell ref="D24:E24"/>
    <mergeCell ref="F24:G24"/>
    <mergeCell ref="D19:E19"/>
    <mergeCell ref="H24:I24"/>
  </mergeCells>
  <dataValidations count="2">
    <dataValidation type="decimal" allowBlank="1" showInputMessage="1" showErrorMessage="1" error="Please enter a value between 2.0 and 60.0" sqref="D8">
      <formula1>2</formula1>
      <formula2>60</formula2>
    </dataValidation>
    <dataValidation type="decimal" allowBlank="1" showInputMessage="1" showErrorMessage="1" error="Please enter a value between 5 and 30" sqref="D10">
      <formula1>5</formula1>
      <formula2>30</formula2>
    </dataValidation>
  </dataValidations>
  <hyperlinks>
    <hyperlink ref="D34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Option Button 46">
              <controlPr defaultSize="0" autoFill="0" autoLine="0" autoPict="0">
                <anchor moveWithCells="1">
                  <from>
                    <xdr:col>6</xdr:col>
                    <xdr:colOff>657225</xdr:colOff>
                    <xdr:row>7</xdr:row>
                    <xdr:rowOff>9525</xdr:rowOff>
                  </from>
                  <to>
                    <xdr:col>7</xdr:col>
                    <xdr:colOff>523875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Option Button 48">
              <controlPr defaultSize="0" autoFill="0" autoLine="0" autoPict="0">
                <anchor moveWithCells="1">
                  <from>
                    <xdr:col>6</xdr:col>
                    <xdr:colOff>657225</xdr:colOff>
                    <xdr:row>8</xdr:row>
                    <xdr:rowOff>28575</xdr:rowOff>
                  </from>
                  <to>
                    <xdr:col>8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Option Button 50">
              <controlPr defaultSize="0" autoFill="0" autoLine="0" autoPict="0">
                <anchor moveWithCells="1">
                  <from>
                    <xdr:col>8</xdr:col>
                    <xdr:colOff>647700</xdr:colOff>
                    <xdr:row>7</xdr:row>
                    <xdr:rowOff>19050</xdr:rowOff>
                  </from>
                  <to>
                    <xdr:col>9</xdr:col>
                    <xdr:colOff>657225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Option Button 51">
              <controlPr defaultSize="0" autoFill="0" autoLine="0" autoPict="0">
                <anchor moveWithCells="1">
                  <from>
                    <xdr:col>8</xdr:col>
                    <xdr:colOff>647700</xdr:colOff>
                    <xdr:row>8</xdr:row>
                    <xdr:rowOff>19050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F880E49-C430-4D78-83D2-539581984E77}">
            <xm:f>'ISF-ADequations'!$B$77</xm:f>
            <x14:dxf>
              <fill>
                <patternFill>
                  <bgColor theme="0" tint="-0.14996795556505021"/>
                </patternFill>
              </fill>
            </x14:dxf>
          </x14:cfRule>
          <xm:sqref>D15:D17</xm:sqref>
        </x14:conditionalFormatting>
        <x14:conditionalFormatting xmlns:xm="http://schemas.microsoft.com/office/excel/2006/main">
          <x14:cfRule type="expression" priority="8" id="{FA0621EA-431D-4C3C-976B-CD58B144BF8B}">
            <xm:f>'ISF-ADequations'!$B$80</xm:f>
            <x14:dxf>
              <fill>
                <patternFill>
                  <bgColor theme="0" tint="-0.14996795556505021"/>
                </patternFill>
              </fill>
            </x14:dxf>
          </x14:cfRule>
          <xm:sqref>D19:E22</xm:sqref>
        </x14:conditionalFormatting>
        <x14:conditionalFormatting xmlns:xm="http://schemas.microsoft.com/office/excel/2006/main">
          <x14:cfRule type="expression" priority="7" id="{1D94240E-5124-4C52-BE9D-29F72DA77B8A}">
            <xm:f>'ISF-ADequations'!$B$83</xm:f>
            <x14:dxf>
              <fill>
                <patternFill>
                  <bgColor theme="0" tint="-0.14996795556505021"/>
                </patternFill>
              </fill>
            </x14:dxf>
          </x14:cfRule>
          <xm:sqref>D24:E27</xm:sqref>
        </x14:conditionalFormatting>
        <x14:conditionalFormatting xmlns:xm="http://schemas.microsoft.com/office/excel/2006/main">
          <x14:cfRule type="expression" priority="6" id="{176AC2A3-4CA1-419D-8728-D1398848E4A3}">
            <xm:f>'ISF-ADequations'!$D$83</xm:f>
            <x14:dxf>
              <fill>
                <patternFill>
                  <bgColor theme="0" tint="-0.14996795556505021"/>
                </patternFill>
              </fill>
            </x14:dxf>
          </x14:cfRule>
          <xm:sqref>F24:G27</xm:sqref>
        </x14:conditionalFormatting>
        <x14:conditionalFormatting xmlns:xm="http://schemas.microsoft.com/office/excel/2006/main">
          <x14:cfRule type="expression" priority="5" id="{E31031CB-015C-4F28-98C1-DD1799D85B26}">
            <xm:f>'ISF-ADequations'!$C$77</xm:f>
            <x14:dxf>
              <fill>
                <patternFill>
                  <bgColor theme="0" tint="-0.14996795556505021"/>
                </patternFill>
              </fill>
            </x14:dxf>
          </x14:cfRule>
          <xm:sqref>E15:E17</xm:sqref>
        </x14:conditionalFormatting>
        <x14:conditionalFormatting xmlns:xm="http://schemas.microsoft.com/office/excel/2006/main">
          <x14:cfRule type="expression" priority="4" id="{1C4FB5DA-15BE-47B3-BEAD-596492CE333F}">
            <xm:f>'ISF-ADequations'!$D$77</xm:f>
            <x14:dxf>
              <fill>
                <patternFill>
                  <bgColor theme="0" tint="-0.14996795556505021"/>
                </patternFill>
              </fill>
            </x14:dxf>
          </x14:cfRule>
          <xm:sqref>F15:F17</xm:sqref>
        </x14:conditionalFormatting>
        <x14:conditionalFormatting xmlns:xm="http://schemas.microsoft.com/office/excel/2006/main">
          <x14:cfRule type="expression" priority="3" id="{323F68BF-4946-4281-B444-E0C29A6CB597}">
            <xm:f>'ISF-ADequations'!$E$77</xm:f>
            <x14:dxf>
              <fill>
                <patternFill>
                  <bgColor theme="0" tint="-0.14996795556505021"/>
                </patternFill>
              </fill>
            </x14:dxf>
          </x14:cfRule>
          <xm:sqref>G15:G17</xm:sqref>
        </x14:conditionalFormatting>
        <x14:conditionalFormatting xmlns:xm="http://schemas.microsoft.com/office/excel/2006/main">
          <x14:cfRule type="expression" priority="2" id="{3E92785F-2E89-443A-8846-C59ED3DF589B}">
            <xm:f>'ISF-ADequations'!$F$83</xm:f>
            <x14:dxf>
              <fill>
                <patternFill>
                  <bgColor theme="0" tint="-0.14996795556505021"/>
                </patternFill>
              </fill>
            </x14:dxf>
          </x14:cfRule>
          <xm:sqref>H24:I27</xm:sqref>
        </x14:conditionalFormatting>
        <x14:conditionalFormatting xmlns:xm="http://schemas.microsoft.com/office/excel/2006/main">
          <x14:cfRule type="expression" priority="1" id="{7D8396C2-F8CA-4607-99D6-84C9BBC66071}">
            <xm:f>'ISF-ADequations'!$H$83</xm:f>
            <x14:dxf>
              <fill>
                <patternFill>
                  <bgColor theme="0" tint="-0.14996795556505021"/>
                </patternFill>
              </fill>
            </x14:dxf>
          </x14:cfRule>
          <xm:sqref>J24:K27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17" workbookViewId="0">
      <selection activeCell="B53" sqref="B53:C53"/>
    </sheetView>
  </sheetViews>
  <sheetFormatPr defaultRowHeight="15" x14ac:dyDescent="0.25"/>
  <cols>
    <col min="1" max="1" width="23.85546875" customWidth="1"/>
    <col min="2" max="2" width="16" customWidth="1"/>
    <col min="3" max="3" width="16.28515625" customWidth="1"/>
    <col min="4" max="4" width="18.28515625" customWidth="1"/>
    <col min="5" max="5" width="15.28515625" customWidth="1"/>
    <col min="6" max="6" width="14.140625" customWidth="1"/>
    <col min="7" max="8" width="15.28515625" customWidth="1"/>
    <col min="9" max="9" width="14.140625" customWidth="1"/>
  </cols>
  <sheetData>
    <row r="1" spans="1:9" ht="20.25" thickBot="1" x14ac:dyDescent="0.35">
      <c r="A1" s="2" t="s">
        <v>0</v>
      </c>
    </row>
    <row r="2" spans="1:9" ht="15.75" thickTop="1" x14ac:dyDescent="0.25"/>
    <row r="3" spans="1:9" x14ac:dyDescent="0.25">
      <c r="A3" t="s">
        <v>6</v>
      </c>
      <c r="B3">
        <f>'ISF-AD'!D10</f>
        <v>20</v>
      </c>
    </row>
    <row r="4" spans="1:9" x14ac:dyDescent="0.25">
      <c r="A4" t="s">
        <v>17</v>
      </c>
      <c r="B4" s="69">
        <v>4</v>
      </c>
      <c r="C4" t="str">
        <f>VLOOKUP(B4,'ISF-ADdata'!C2:D5,2)</f>
        <v>IV</v>
      </c>
    </row>
    <row r="5" spans="1:9" x14ac:dyDescent="0.25">
      <c r="E5" t="s">
        <v>27</v>
      </c>
    </row>
    <row r="6" spans="1:9" x14ac:dyDescent="0.25">
      <c r="A6" t="s">
        <v>24</v>
      </c>
      <c r="B6">
        <f>B4</f>
        <v>4</v>
      </c>
      <c r="C6" t="str">
        <f>CONCATENATE($C$4,".factor")</f>
        <v>IV.factor</v>
      </c>
      <c r="E6" t="s">
        <v>26</v>
      </c>
    </row>
    <row r="7" spans="1:9" x14ac:dyDescent="0.25">
      <c r="A7" t="s">
        <v>25</v>
      </c>
      <c r="C7" t="str">
        <f>CONCATENATE($C$4,".range")</f>
        <v>IV.range</v>
      </c>
    </row>
    <row r="9" spans="1:9" ht="20.25" thickBot="1" x14ac:dyDescent="0.35">
      <c r="A9" s="2" t="s">
        <v>18</v>
      </c>
    </row>
    <row r="10" spans="1:9" ht="15.75" thickTop="1" x14ac:dyDescent="0.25">
      <c r="A10" t="s">
        <v>19</v>
      </c>
      <c r="B10" s="5">
        <f>$B$3^2*D10+$B$3*E10+F10</f>
        <v>5.6402000000000001</v>
      </c>
      <c r="C10" s="5"/>
      <c r="D10" s="4">
        <v>-2.9169999999999999E-3</v>
      </c>
      <c r="E10" s="4">
        <v>0.3916</v>
      </c>
      <c r="F10" s="4">
        <v>-1.0249999999999999</v>
      </c>
    </row>
    <row r="11" spans="1:9" x14ac:dyDescent="0.25">
      <c r="A11" t="s">
        <v>21</v>
      </c>
      <c r="B11">
        <f>B10^2*D11+B10*E11+F11</f>
        <v>32.397141126351997</v>
      </c>
      <c r="D11">
        <v>-0.16120000000000001</v>
      </c>
      <c r="E11">
        <v>4.9416000000000002</v>
      </c>
      <c r="F11">
        <v>9.6536000000000008</v>
      </c>
    </row>
    <row r="12" spans="1:9" x14ac:dyDescent="0.25">
      <c r="A12" t="s">
        <v>20</v>
      </c>
      <c r="B12">
        <f>B11-11</f>
        <v>21.397141126351997</v>
      </c>
      <c r="H12" t="s">
        <v>66</v>
      </c>
      <c r="I12" t="s">
        <v>23</v>
      </c>
    </row>
    <row r="13" spans="1:9" x14ac:dyDescent="0.25">
      <c r="A13" t="s">
        <v>65</v>
      </c>
      <c r="B13" s="5">
        <f>I13*SQRT(B3/H13)</f>
        <v>48.157133033088719</v>
      </c>
      <c r="D13" s="4">
        <v>-1.4125E-2</v>
      </c>
      <c r="E13" s="4">
        <v>1.9359999999999999</v>
      </c>
      <c r="F13" s="4">
        <v>15.17</v>
      </c>
      <c r="H13" s="4">
        <v>21.56</v>
      </c>
      <c r="I13" s="4">
        <v>50</v>
      </c>
    </row>
    <row r="15" spans="1:9" ht="20.25" thickBot="1" x14ac:dyDescent="0.35">
      <c r="A15" s="2" t="s">
        <v>22</v>
      </c>
    </row>
    <row r="16" spans="1:9" ht="15.75" thickTop="1" x14ac:dyDescent="0.25">
      <c r="A16" s="3"/>
    </row>
    <row r="17" spans="1:9" x14ac:dyDescent="0.25">
      <c r="A17" s="67" t="s">
        <v>2</v>
      </c>
      <c r="B17" s="67" t="s">
        <v>23</v>
      </c>
    </row>
    <row r="18" spans="1:9" x14ac:dyDescent="0.25">
      <c r="A18" s="67">
        <v>0.05</v>
      </c>
      <c r="B18" s="67">
        <f>A18*$B$13</f>
        <v>2.407856651654436</v>
      </c>
    </row>
    <row r="19" spans="1:9" x14ac:dyDescent="0.25">
      <c r="A19" s="67">
        <v>0.3</v>
      </c>
      <c r="B19" s="67">
        <f t="shared" ref="B19:B25" si="0">A19*$B$13</f>
        <v>14.447139909926616</v>
      </c>
    </row>
    <row r="20" spans="1:9" x14ac:dyDescent="0.25">
      <c r="A20" s="67">
        <v>0.35</v>
      </c>
      <c r="B20" s="67">
        <f t="shared" si="0"/>
        <v>16.85499656158105</v>
      </c>
    </row>
    <row r="21" spans="1:9" x14ac:dyDescent="0.25">
      <c r="A21" s="67">
        <v>0.55000000000000004</v>
      </c>
      <c r="B21" s="67">
        <f t="shared" si="0"/>
        <v>26.486423168198797</v>
      </c>
    </row>
    <row r="22" spans="1:9" x14ac:dyDescent="0.25">
      <c r="A22" s="67">
        <v>0.6</v>
      </c>
      <c r="B22" s="67">
        <f t="shared" si="0"/>
        <v>28.894279819853232</v>
      </c>
    </row>
    <row r="23" spans="1:9" x14ac:dyDescent="0.25">
      <c r="A23" s="67">
        <v>0.75</v>
      </c>
      <c r="B23" s="67">
        <f t="shared" si="0"/>
        <v>36.117849774816541</v>
      </c>
    </row>
    <row r="24" spans="1:9" x14ac:dyDescent="0.25">
      <c r="A24" s="67">
        <v>0.8</v>
      </c>
      <c r="B24" s="67">
        <f t="shared" si="0"/>
        <v>38.525706426470975</v>
      </c>
    </row>
    <row r="25" spans="1:9" x14ac:dyDescent="0.25">
      <c r="A25" s="68">
        <v>1</v>
      </c>
      <c r="B25" s="67">
        <f t="shared" si="0"/>
        <v>48.157133033088719</v>
      </c>
    </row>
    <row r="26" spans="1:9" x14ac:dyDescent="0.25">
      <c r="A26" s="50"/>
    </row>
    <row r="27" spans="1:9" ht="20.25" thickBot="1" x14ac:dyDescent="0.35">
      <c r="A27" s="59" t="s">
        <v>43</v>
      </c>
    </row>
    <row r="28" spans="1:9" ht="15.75" thickTop="1" x14ac:dyDescent="0.25">
      <c r="A28" s="50"/>
    </row>
    <row r="29" spans="1:9" x14ac:dyDescent="0.25">
      <c r="A29" s="3" t="s">
        <v>40</v>
      </c>
      <c r="B29" s="55">
        <v>1</v>
      </c>
      <c r="C29" s="55">
        <v>2</v>
      </c>
      <c r="D29" s="55">
        <v>3</v>
      </c>
      <c r="E29" s="55">
        <v>4</v>
      </c>
    </row>
    <row r="30" spans="1:9" x14ac:dyDescent="0.25">
      <c r="A30" s="52" t="str">
        <f>CONCATENATE($C$6,".",A29)</f>
        <v>IV.factor.preset</v>
      </c>
      <c r="B30" s="56" t="e">
        <f ca="1">INDEX(INDIRECT($A30),B$29)</f>
        <v>#REF!</v>
      </c>
      <c r="C30" s="56" t="e">
        <f ca="1">INDEX(INDIRECT($A30),C$29)</f>
        <v>#REF!</v>
      </c>
      <c r="D30" s="56" t="e">
        <f ca="1">INDEX(INDIRECT($A30),D$29)</f>
        <v>#REF!</v>
      </c>
      <c r="E30" s="56" t="e">
        <f ca="1">INDEX(INDIRECT($A30),E$29)</f>
        <v>#REF!</v>
      </c>
    </row>
    <row r="31" spans="1:9" x14ac:dyDescent="0.25">
      <c r="A31" s="52" t="str">
        <f>CONCATENATE($C$7,".",A29)</f>
        <v>IV.range.preset</v>
      </c>
      <c r="B31" s="56" t="e">
        <f ca="1">INDEX(INDIRECT($A31),B$29)</f>
        <v>#REF!</v>
      </c>
      <c r="C31" s="56" t="e">
        <f t="shared" ref="C31:E31" ca="1" si="1">INDEX(INDIRECT($A31),C$29)</f>
        <v>#REF!</v>
      </c>
      <c r="D31" s="56" t="e">
        <f t="shared" ca="1" si="1"/>
        <v>#REF!</v>
      </c>
      <c r="E31" s="56" t="e">
        <f t="shared" ca="1" si="1"/>
        <v>#REF!</v>
      </c>
      <c r="F31" s="51"/>
      <c r="G31" s="51"/>
      <c r="H31" s="51"/>
      <c r="I31" s="51"/>
    </row>
    <row r="32" spans="1:9" x14ac:dyDescent="0.25">
      <c r="A32" s="52" t="s">
        <v>23</v>
      </c>
      <c r="B32" t="e">
        <f ca="1">B30*$B$13</f>
        <v>#REF!</v>
      </c>
      <c r="C32" t="e">
        <f ca="1">C30*$B$13</f>
        <v>#REF!</v>
      </c>
      <c r="D32" t="e">
        <f ca="1">D30*$B$13</f>
        <v>#REF!</v>
      </c>
      <c r="E32" t="e">
        <f ca="1">E30*$B$13</f>
        <v>#REF!</v>
      </c>
      <c r="F32" s="52"/>
      <c r="H32" s="52"/>
    </row>
    <row r="33" spans="1:9" x14ac:dyDescent="0.25">
      <c r="F33" s="52"/>
    </row>
    <row r="34" spans="1:9" x14ac:dyDescent="0.25">
      <c r="A34" s="3" t="s">
        <v>42</v>
      </c>
      <c r="B34" s="55">
        <v>1</v>
      </c>
      <c r="C34" s="55">
        <v>2</v>
      </c>
      <c r="D34" s="55"/>
      <c r="E34" s="55"/>
      <c r="F34" s="52"/>
    </row>
    <row r="35" spans="1:9" x14ac:dyDescent="0.25">
      <c r="A35" s="52" t="str">
        <f>CONCATENATE($C$6,".",A34)</f>
        <v>IV.factor.fullyadjustable</v>
      </c>
      <c r="B35" s="56" t="e">
        <f ca="1">INDEX(INDIRECT($A35),B$34)</f>
        <v>#REF!</v>
      </c>
      <c r="C35" s="56" t="e">
        <f ca="1">INDEX(INDIRECT($A35),C$34)</f>
        <v>#REF!</v>
      </c>
      <c r="D35" s="56"/>
      <c r="E35" s="56"/>
      <c r="F35" s="52"/>
    </row>
    <row r="36" spans="1:9" x14ac:dyDescent="0.25">
      <c r="A36" s="52" t="str">
        <f>CONCATENATE($C$7,".",A34)</f>
        <v>IV.range.fullyadjustable</v>
      </c>
      <c r="B36" s="149" t="e">
        <f ca="1">INDEX(INDIRECT($A36),B$34)</f>
        <v>#REF!</v>
      </c>
      <c r="C36" s="149"/>
      <c r="D36" s="56"/>
      <c r="E36" s="56"/>
      <c r="F36" s="58"/>
      <c r="G36" s="58"/>
      <c r="H36" s="57"/>
      <c r="I36" s="57"/>
    </row>
    <row r="37" spans="1:9" x14ac:dyDescent="0.25">
      <c r="A37" s="52" t="s">
        <v>23</v>
      </c>
      <c r="B37" t="e">
        <f ca="1">B35*$B$13</f>
        <v>#REF!</v>
      </c>
      <c r="C37" t="e">
        <f ca="1">C35*$B$13</f>
        <v>#REF!</v>
      </c>
    </row>
    <row r="39" spans="1:9" x14ac:dyDescent="0.25">
      <c r="A39" s="3" t="s">
        <v>41</v>
      </c>
      <c r="B39" s="57">
        <v>1</v>
      </c>
      <c r="C39" s="57">
        <v>2</v>
      </c>
      <c r="D39" s="57">
        <v>3</v>
      </c>
      <c r="E39" s="57">
        <v>4</v>
      </c>
      <c r="F39" s="57">
        <v>5</v>
      </c>
      <c r="G39" s="57">
        <v>6</v>
      </c>
      <c r="H39" s="57">
        <v>7</v>
      </c>
      <c r="I39" s="57">
        <v>8</v>
      </c>
    </row>
    <row r="40" spans="1:9" x14ac:dyDescent="0.25">
      <c r="A40" s="52" t="str">
        <f>CONCATENATE($C$6,".",A39)</f>
        <v>IV.factor.partiallyadjustable</v>
      </c>
      <c r="B40" s="56">
        <f t="shared" ref="B40:I40" ca="1" si="2">INDEX(INDIRECT($A40),B$39)</f>
        <v>0.1</v>
      </c>
      <c r="C40" s="56">
        <f t="shared" ca="1" si="2"/>
        <v>0.45</v>
      </c>
      <c r="D40" s="56">
        <f t="shared" ca="1" si="2"/>
        <v>0.4</v>
      </c>
      <c r="E40" s="56">
        <f t="shared" ca="1" si="2"/>
        <v>0.75</v>
      </c>
      <c r="F40" s="56">
        <f t="shared" ca="1" si="2"/>
        <v>0.5</v>
      </c>
      <c r="G40" s="56">
        <f t="shared" ca="1" si="2"/>
        <v>0.85</v>
      </c>
      <c r="H40" s="56">
        <f t="shared" ca="1" si="2"/>
        <v>0.65</v>
      </c>
      <c r="I40" s="56">
        <f t="shared" ca="1" si="2"/>
        <v>1</v>
      </c>
    </row>
    <row r="41" spans="1:9" x14ac:dyDescent="0.25">
      <c r="A41" s="52" t="str">
        <f>CONCATENATE($C$7,".",A39)</f>
        <v>IV.range.partiallyadjustable</v>
      </c>
      <c r="B41" s="149" t="str">
        <f ca="1">INDEX(INDIRECT($A41),(B$39+1)/2)</f>
        <v>Min - Low</v>
      </c>
      <c r="C41" s="149"/>
      <c r="D41" s="149" t="str">
        <f t="shared" ref="D41" ca="1" si="3">INDEX(INDIRECT($A41),(D$39+1)/2)</f>
        <v>Low - Med</v>
      </c>
      <c r="E41" s="149"/>
      <c r="F41" s="149" t="str">
        <f t="shared" ref="F41" ca="1" si="4">INDEX(INDIRECT($A41),(F$39+1)/2)</f>
        <v>Med - High</v>
      </c>
      <c r="G41" s="149"/>
      <c r="H41" s="149" t="str">
        <f t="shared" ref="H41" ca="1" si="5">INDEX(INDIRECT($A41),(H$39+1)/2)</f>
        <v>High - Max</v>
      </c>
      <c r="I41" s="149"/>
    </row>
    <row r="42" spans="1:9" x14ac:dyDescent="0.25">
      <c r="A42" s="52" t="s">
        <v>23</v>
      </c>
      <c r="B42">
        <f t="shared" ref="B42:I42" ca="1" si="6">B40*$B$13</f>
        <v>4.8157133033088719</v>
      </c>
      <c r="C42">
        <f t="shared" ca="1" si="6"/>
        <v>21.670709864889925</v>
      </c>
      <c r="D42">
        <f t="shared" ca="1" si="6"/>
        <v>19.262853213235488</v>
      </c>
      <c r="E42">
        <f t="shared" ca="1" si="6"/>
        <v>36.117849774816541</v>
      </c>
      <c r="F42">
        <f t="shared" ca="1" si="6"/>
        <v>24.07856651654436</v>
      </c>
      <c r="G42">
        <f t="shared" ca="1" si="6"/>
        <v>40.93356307812541</v>
      </c>
      <c r="H42">
        <f t="shared" ca="1" si="6"/>
        <v>31.302136471507669</v>
      </c>
      <c r="I42">
        <f t="shared" ca="1" si="6"/>
        <v>48.157133033088719</v>
      </c>
    </row>
    <row r="43" spans="1:9" x14ac:dyDescent="0.25">
      <c r="A43" s="3"/>
    </row>
    <row r="45" spans="1:9" ht="20.25" thickBot="1" x14ac:dyDescent="0.35">
      <c r="A45" s="2" t="s">
        <v>28</v>
      </c>
    </row>
    <row r="46" spans="1:9" ht="15.75" thickTop="1" x14ac:dyDescent="0.25">
      <c r="A46" s="3"/>
    </row>
    <row r="47" spans="1:9" x14ac:dyDescent="0.25">
      <c r="A47" s="3" t="str">
        <f>A29</f>
        <v>preset</v>
      </c>
      <c r="B47" t="str">
        <f t="shared" ref="B47:E48" ca="1" si="7">IF(ISERROR(B31),"-",B31)</f>
        <v>-</v>
      </c>
      <c r="C47" t="str">
        <f t="shared" ca="1" si="7"/>
        <v>-</v>
      </c>
      <c r="D47" t="str">
        <f t="shared" ca="1" si="7"/>
        <v>-</v>
      </c>
      <c r="E47" t="str">
        <f t="shared" ca="1" si="7"/>
        <v>-</v>
      </c>
    </row>
    <row r="48" spans="1:9" x14ac:dyDescent="0.25">
      <c r="A48" s="3" t="str">
        <f>A32</f>
        <v>Q</v>
      </c>
      <c r="B48" t="str">
        <f t="shared" ca="1" si="7"/>
        <v>-</v>
      </c>
      <c r="C48" t="str">
        <f t="shared" ca="1" si="7"/>
        <v>-</v>
      </c>
      <c r="D48" t="str">
        <f ca="1">IF(ISERROR(D32),"-",D32)</f>
        <v>-</v>
      </c>
      <c r="E48" t="str">
        <f ca="1">IF(ISERROR(E32),"-",E32)</f>
        <v>-</v>
      </c>
    </row>
    <row r="49" spans="1:9" s="74" customFormat="1" x14ac:dyDescent="0.25">
      <c r="A49" s="3"/>
      <c r="B49" s="74" t="str">
        <f>IF(OR($B$6=1,$B$6=3),$B$89,"")</f>
        <v/>
      </c>
      <c r="C49" s="74" t="str">
        <f t="shared" ref="C49:E49" si="8">IF(OR($B$6=1,$B$6=3),$B$89,"")</f>
        <v/>
      </c>
      <c r="D49" s="74" t="str">
        <f t="shared" si="8"/>
        <v/>
      </c>
      <c r="E49" s="74" t="str">
        <f t="shared" si="8"/>
        <v/>
      </c>
    </row>
    <row r="51" spans="1:9" x14ac:dyDescent="0.25">
      <c r="A51" s="3" t="str">
        <f>A34</f>
        <v>fullyadjustable</v>
      </c>
      <c r="B51" s="148" t="str">
        <f ca="1">IF(ISERROR(B36),"-",B36)</f>
        <v>-</v>
      </c>
      <c r="C51" s="148"/>
    </row>
    <row r="52" spans="1:9" x14ac:dyDescent="0.25">
      <c r="A52" s="3" t="s">
        <v>23</v>
      </c>
      <c r="B52" t="str">
        <f ca="1">IF(ISERROR(B37),"-",B37)</f>
        <v>-</v>
      </c>
      <c r="C52" t="str">
        <f ca="1">IF(ISERROR(C37),"-",C37)</f>
        <v>-</v>
      </c>
    </row>
    <row r="53" spans="1:9" s="74" customFormat="1" x14ac:dyDescent="0.25">
      <c r="A53" s="3"/>
      <c r="B53" s="74" t="str">
        <f>IF(OR($B$6=1,$B$6=3),B89,"")</f>
        <v/>
      </c>
      <c r="C53" s="74" t="str">
        <f>IF(OR($B$6=1,$B$6=3),C89,"")</f>
        <v/>
      </c>
    </row>
    <row r="55" spans="1:9" x14ac:dyDescent="0.25">
      <c r="A55" s="3" t="str">
        <f>A39</f>
        <v>partiallyadjustable</v>
      </c>
      <c r="B55" s="148" t="str">
        <f ca="1">IF(ISERROR(B41),"-",B41)</f>
        <v>Min - Low</v>
      </c>
      <c r="C55" s="148"/>
      <c r="D55" s="148" t="str">
        <f t="shared" ref="D55" ca="1" si="9">IF(ISERROR(D41),"-",D41)</f>
        <v>Low - Med</v>
      </c>
      <c r="E55" s="148"/>
      <c r="F55" s="148" t="str">
        <f t="shared" ref="F55" ca="1" si="10">IF(ISERROR(F41),"-",F41)</f>
        <v>Med - High</v>
      </c>
      <c r="G55" s="148"/>
      <c r="H55" s="148" t="str">
        <f t="shared" ref="H55" ca="1" si="11">IF(ISERROR(H41),"-",H41)</f>
        <v>High - Max</v>
      </c>
      <c r="I55" s="148"/>
    </row>
    <row r="56" spans="1:9" x14ac:dyDescent="0.25">
      <c r="A56" s="3" t="s">
        <v>23</v>
      </c>
      <c r="B56">
        <f ca="1">IF(ISERROR(B42),"-",B42)</f>
        <v>4.8157133033088719</v>
      </c>
      <c r="C56">
        <f t="shared" ref="C56:I56" ca="1" si="12">IF(ISERROR(C42),"-",C42)</f>
        <v>21.670709864889925</v>
      </c>
      <c r="D56">
        <f t="shared" ca="1" si="12"/>
        <v>19.262853213235488</v>
      </c>
      <c r="E56">
        <f t="shared" ca="1" si="12"/>
        <v>36.117849774816541</v>
      </c>
      <c r="F56">
        <f t="shared" ca="1" si="12"/>
        <v>24.07856651654436</v>
      </c>
      <c r="G56">
        <f t="shared" ca="1" si="12"/>
        <v>40.93356307812541</v>
      </c>
      <c r="H56">
        <f t="shared" ca="1" si="12"/>
        <v>31.302136471507669</v>
      </c>
      <c r="I56">
        <f t="shared" ca="1" si="12"/>
        <v>48.157133033088719</v>
      </c>
    </row>
    <row r="57" spans="1:9" s="74" customFormat="1" x14ac:dyDescent="0.25">
      <c r="A57" s="3"/>
      <c r="B57" s="74" t="str">
        <f>$B$89</f>
        <v>↑</v>
      </c>
      <c r="C57" s="74" t="str">
        <f>$C$89</f>
        <v>↗</v>
      </c>
      <c r="D57" s="74" t="str">
        <f t="shared" ref="D57" si="13">$B$89</f>
        <v>↑</v>
      </c>
      <c r="E57" s="74" t="str">
        <f t="shared" ref="E57" si="14">$C$89</f>
        <v>↗</v>
      </c>
      <c r="F57" s="74" t="str">
        <f t="shared" ref="F57" si="15">$B$89</f>
        <v>↑</v>
      </c>
      <c r="G57" s="74" t="str">
        <f t="shared" ref="G57" si="16">$C$89</f>
        <v>↗</v>
      </c>
      <c r="H57" s="74" t="str">
        <f t="shared" ref="H57" si="17">$B$89</f>
        <v>↑</v>
      </c>
      <c r="I57" s="74" t="str">
        <f t="shared" ref="I57" si="18">$C$89</f>
        <v>↗</v>
      </c>
    </row>
    <row r="59" spans="1:9" x14ac:dyDescent="0.25">
      <c r="A59" s="3" t="s">
        <v>69</v>
      </c>
    </row>
    <row r="60" spans="1:9" x14ac:dyDescent="0.25">
      <c r="A60" t="s">
        <v>74</v>
      </c>
      <c r="B60">
        <f>IF(B11&lt;14.5,"&lt; 10",B11)</f>
        <v>32.397141126351997</v>
      </c>
    </row>
    <row r="61" spans="1:9" x14ac:dyDescent="0.25">
      <c r="A61" t="s">
        <v>73</v>
      </c>
      <c r="B61">
        <f>IF(B12&lt;14.5,"&lt; 15",B12)</f>
        <v>21.397141126351997</v>
      </c>
    </row>
    <row r="62" spans="1:9" x14ac:dyDescent="0.25">
      <c r="F62" t="s">
        <v>90</v>
      </c>
      <c r="G62" t="s">
        <v>89</v>
      </c>
    </row>
    <row r="63" spans="1:9" s="74" customFormat="1" ht="15.75" x14ac:dyDescent="0.25">
      <c r="A63" s="99" t="s">
        <v>80</v>
      </c>
      <c r="B63" s="99">
        <f>'ISF-AD'!D8</f>
        <v>40</v>
      </c>
      <c r="C63" s="3" t="s">
        <v>85</v>
      </c>
      <c r="D63" s="3">
        <f>B63*E63</f>
        <v>4</v>
      </c>
      <c r="E63" s="49">
        <v>0.1</v>
      </c>
      <c r="F63" s="106">
        <f>100%-E63</f>
        <v>0.9</v>
      </c>
      <c r="G63" s="106">
        <f>100%+E63</f>
        <v>1.1000000000000001</v>
      </c>
    </row>
    <row r="64" spans="1:9" ht="20.25" thickBot="1" x14ac:dyDescent="0.35">
      <c r="A64" s="2" t="s">
        <v>78</v>
      </c>
    </row>
    <row r="65" spans="1:9" ht="15.75" thickTop="1" x14ac:dyDescent="0.25"/>
    <row r="66" spans="1:9" x14ac:dyDescent="0.25">
      <c r="A66" t="s">
        <v>40</v>
      </c>
      <c r="B66" t="s">
        <v>30</v>
      </c>
      <c r="C66" t="s">
        <v>31</v>
      </c>
      <c r="D66" t="s">
        <v>32</v>
      </c>
      <c r="E66" t="s">
        <v>33</v>
      </c>
    </row>
    <row r="67" spans="1:9" x14ac:dyDescent="0.25">
      <c r="A67" t="s">
        <v>23</v>
      </c>
      <c r="B67" t="e">
        <f ca="1">IF(ABS($B$63-B48)&lt;$D$63,1,0)</f>
        <v>#VALUE!</v>
      </c>
      <c r="C67" s="74" t="e">
        <f t="shared" ref="C67:E67" ca="1" si="19">IF(ABS($B$63-C48)&lt;$D$63,1,0)</f>
        <v>#VALUE!</v>
      </c>
      <c r="D67" s="74" t="e">
        <f t="shared" ca="1" si="19"/>
        <v>#VALUE!</v>
      </c>
      <c r="E67" s="74" t="e">
        <f t="shared" ca="1" si="19"/>
        <v>#VALUE!</v>
      </c>
    </row>
    <row r="68" spans="1:9" s="74" customFormat="1" x14ac:dyDescent="0.25"/>
    <row r="69" spans="1:9" x14ac:dyDescent="0.25">
      <c r="A69" t="s">
        <v>42</v>
      </c>
      <c r="B69" s="148" t="s">
        <v>35</v>
      </c>
      <c r="C69" s="148"/>
    </row>
    <row r="70" spans="1:9" x14ac:dyDescent="0.25">
      <c r="A70" t="s">
        <v>23</v>
      </c>
      <c r="B70" s="74" t="e">
        <f ca="1">IF($B$63&gt;(B52*$F$63),IF($B$63&lt;(C52*$G$63),1,0))</f>
        <v>#VALUE!</v>
      </c>
      <c r="C70" s="74" t="e">
        <f ca="1">B70</f>
        <v>#VALUE!</v>
      </c>
    </row>
    <row r="71" spans="1:9" s="74" customFormat="1" x14ac:dyDescent="0.25"/>
    <row r="72" spans="1:9" x14ac:dyDescent="0.25">
      <c r="A72" t="s">
        <v>41</v>
      </c>
      <c r="B72" s="148" t="s">
        <v>34</v>
      </c>
      <c r="C72" s="148"/>
      <c r="D72" s="148" t="s">
        <v>38</v>
      </c>
      <c r="E72" s="148"/>
      <c r="F72" s="148" t="s">
        <v>79</v>
      </c>
      <c r="G72" s="148"/>
      <c r="H72" s="148" t="s">
        <v>79</v>
      </c>
      <c r="I72" s="148"/>
    </row>
    <row r="73" spans="1:9" x14ac:dyDescent="0.25">
      <c r="A73" t="s">
        <v>23</v>
      </c>
      <c r="B73" s="74">
        <f ca="1">IF($B$63&gt;(B56*$F$63),IF($B$63&lt;(C56*$G$63),1,0))</f>
        <v>0</v>
      </c>
      <c r="C73" s="74">
        <f ca="1">B73</f>
        <v>0</v>
      </c>
      <c r="D73" s="74">
        <f ca="1">IF($B$63&gt;(D56*$F$63),IF($B$63&lt;(E56*$G$63),1,0))</f>
        <v>0</v>
      </c>
      <c r="E73" s="74">
        <f ca="1">D73</f>
        <v>0</v>
      </c>
      <c r="F73" s="74">
        <f ca="1">IF($B$63&gt;(F56*$F$63),IF($B$63&lt;(G56*$G$63),1,0))</f>
        <v>1</v>
      </c>
      <c r="G73" s="74">
        <f ca="1">F73</f>
        <v>1</v>
      </c>
      <c r="H73" s="74">
        <f ca="1">IF($B$63&gt;(H56*$F$63),IF($B$63&lt;(I56*$G$63),1,0))</f>
        <v>1</v>
      </c>
      <c r="I73" s="74">
        <f ca="1">H73</f>
        <v>1</v>
      </c>
    </row>
    <row r="74" spans="1:9" s="74" customFormat="1" x14ac:dyDescent="0.25"/>
    <row r="75" spans="1:9" ht="20.25" thickBot="1" x14ac:dyDescent="0.35">
      <c r="A75" s="2" t="s">
        <v>82</v>
      </c>
    </row>
    <row r="76" spans="1:9" ht="15.75" thickTop="1" x14ac:dyDescent="0.25">
      <c r="A76" s="74" t="s">
        <v>40</v>
      </c>
      <c r="B76" s="74" t="s">
        <v>30</v>
      </c>
      <c r="C76" s="74" t="s">
        <v>31</v>
      </c>
      <c r="D76" s="74" t="s">
        <v>32</v>
      </c>
      <c r="E76" s="74" t="s">
        <v>33</v>
      </c>
      <c r="F76" s="74"/>
      <c r="G76" s="74"/>
      <c r="H76" s="74"/>
      <c r="I76" s="74"/>
    </row>
    <row r="77" spans="1:9" x14ac:dyDescent="0.25">
      <c r="A77" s="74" t="s">
        <v>23</v>
      </c>
      <c r="B77" s="74" t="b">
        <f ca="1">IFERROR(NOT(B67),TRUE)</f>
        <v>1</v>
      </c>
      <c r="C77" s="74" t="b">
        <f ca="1">IFERROR(NOT(C67),TRUE)</f>
        <v>1</v>
      </c>
      <c r="D77" s="74" t="b">
        <f ca="1">IFERROR(NOT(D67),TRUE)</f>
        <v>1</v>
      </c>
      <c r="E77" s="74" t="b">
        <f ca="1">IFERROR(NOT(E67),TRUE)</f>
        <v>1</v>
      </c>
      <c r="F77" s="74"/>
      <c r="G77" s="74"/>
      <c r="H77" s="74"/>
      <c r="I77" s="74"/>
    </row>
    <row r="78" spans="1:9" x14ac:dyDescent="0.25">
      <c r="A78" s="74"/>
      <c r="B78" s="74"/>
      <c r="C78" s="74"/>
      <c r="D78" s="74"/>
      <c r="E78" s="74"/>
      <c r="F78" s="74"/>
      <c r="G78" s="74"/>
      <c r="H78" s="74"/>
      <c r="I78" s="74"/>
    </row>
    <row r="79" spans="1:9" x14ac:dyDescent="0.25">
      <c r="A79" s="74" t="s">
        <v>42</v>
      </c>
      <c r="B79" s="148" t="s">
        <v>35</v>
      </c>
      <c r="C79" s="148"/>
      <c r="D79" s="74"/>
      <c r="E79" s="74"/>
      <c r="F79" s="74"/>
      <c r="G79" s="74"/>
      <c r="H79" s="74"/>
      <c r="I79" s="74"/>
    </row>
    <row r="80" spans="1:9" x14ac:dyDescent="0.25">
      <c r="A80" s="74" t="s">
        <v>23</v>
      </c>
      <c r="B80" s="74" t="b">
        <f ca="1">IFERROR(NOT(B70),TRUE)</f>
        <v>1</v>
      </c>
      <c r="C80" s="74" t="b">
        <f ca="1">IFERROR(NOT(C70),TRUE)</f>
        <v>1</v>
      </c>
      <c r="D80" s="74"/>
      <c r="E80" s="74"/>
      <c r="F80" s="74"/>
      <c r="G80" s="74"/>
      <c r="H80" s="74"/>
      <c r="I80" s="74"/>
    </row>
    <row r="81" spans="1:9" x14ac:dyDescent="0.25">
      <c r="A81" s="74"/>
      <c r="B81" s="74"/>
      <c r="C81" s="74"/>
      <c r="D81" s="74"/>
      <c r="E81" s="74"/>
      <c r="F81" s="74"/>
      <c r="G81" s="74"/>
      <c r="H81" s="74"/>
      <c r="I81" s="74"/>
    </row>
    <row r="82" spans="1:9" x14ac:dyDescent="0.25">
      <c r="A82" s="74" t="s">
        <v>41</v>
      </c>
      <c r="B82" s="148" t="s">
        <v>34</v>
      </c>
      <c r="C82" s="148"/>
      <c r="D82" s="148" t="s">
        <v>38</v>
      </c>
      <c r="E82" s="148"/>
      <c r="F82" s="148" t="s">
        <v>79</v>
      </c>
      <c r="G82" s="148"/>
      <c r="H82" s="148" t="s">
        <v>79</v>
      </c>
      <c r="I82" s="148"/>
    </row>
    <row r="83" spans="1:9" x14ac:dyDescent="0.25">
      <c r="A83" s="74" t="s">
        <v>23</v>
      </c>
      <c r="B83" s="74" t="b">
        <f ca="1">IFERROR(NOT(B73),TRUE)</f>
        <v>1</v>
      </c>
      <c r="C83" s="74" t="b">
        <f t="shared" ref="C83:I83" ca="1" si="20">IFERROR(NOT(C73),TRUE)</f>
        <v>1</v>
      </c>
      <c r="D83" s="74" t="b">
        <f t="shared" ca="1" si="20"/>
        <v>1</v>
      </c>
      <c r="E83" s="74" t="b">
        <f t="shared" ca="1" si="20"/>
        <v>1</v>
      </c>
      <c r="F83" s="74" t="b">
        <f t="shared" ca="1" si="20"/>
        <v>0</v>
      </c>
      <c r="G83" s="74" t="b">
        <f t="shared" ca="1" si="20"/>
        <v>0</v>
      </c>
      <c r="H83" s="74" t="b">
        <f t="shared" ca="1" si="20"/>
        <v>0</v>
      </c>
      <c r="I83" s="74" t="b">
        <f t="shared" ca="1" si="20"/>
        <v>0</v>
      </c>
    </row>
    <row r="89" spans="1:9" x14ac:dyDescent="0.25">
      <c r="A89" t="s">
        <v>104</v>
      </c>
      <c r="B89" s="74" t="str">
        <f>IF(B6=1,"↗","↑")</f>
        <v>↑</v>
      </c>
      <c r="C89" s="118" t="str">
        <f>IF(B6=3,"↑","↗")</f>
        <v>↗</v>
      </c>
      <c r="D89" s="118"/>
    </row>
  </sheetData>
  <sheetProtection selectLockedCells="1" selectUnlockedCells="1"/>
  <mergeCells count="20">
    <mergeCell ref="B36:C36"/>
    <mergeCell ref="B41:C41"/>
    <mergeCell ref="D41:E41"/>
    <mergeCell ref="F41:G41"/>
    <mergeCell ref="H41:I41"/>
    <mergeCell ref="B55:C55"/>
    <mergeCell ref="D55:E55"/>
    <mergeCell ref="F55:G55"/>
    <mergeCell ref="H55:I55"/>
    <mergeCell ref="B51:C51"/>
    <mergeCell ref="H72:I72"/>
    <mergeCell ref="F72:G72"/>
    <mergeCell ref="D72:E72"/>
    <mergeCell ref="B72:C72"/>
    <mergeCell ref="B69:C69"/>
    <mergeCell ref="B79:C79"/>
    <mergeCell ref="B82:C82"/>
    <mergeCell ref="D82:E82"/>
    <mergeCell ref="F82:G82"/>
    <mergeCell ref="H82:I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opLeftCell="A4" workbookViewId="0">
      <selection activeCell="T52" sqref="T52"/>
    </sheetView>
  </sheetViews>
  <sheetFormatPr defaultRowHeight="15" x14ac:dyDescent="0.25"/>
  <cols>
    <col min="2" max="2" width="8.5703125" customWidth="1"/>
    <col min="18" max="18" width="12.42578125" customWidth="1"/>
  </cols>
  <sheetData>
    <row r="1" spans="1:18" s="74" customFormat="1" x14ac:dyDescent="0.25"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</row>
    <row r="2" spans="1:18" s="74" customFormat="1" ht="21" x14ac:dyDescent="0.35">
      <c r="B2" s="84"/>
      <c r="C2" s="23" t="s">
        <v>3</v>
      </c>
      <c r="D2" s="21"/>
      <c r="E2" s="21"/>
      <c r="F2" s="2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85"/>
    </row>
    <row r="3" spans="1:18" s="74" customFormat="1" ht="25.5" customHeight="1" x14ac:dyDescent="0.35">
      <c r="B3" s="84"/>
      <c r="C3" s="25" t="s">
        <v>76</v>
      </c>
      <c r="D3" s="21"/>
      <c r="E3" s="21"/>
      <c r="F3" s="21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85"/>
    </row>
    <row r="4" spans="1:18" s="74" customFormat="1" ht="13.5" customHeight="1" x14ac:dyDescent="0.3">
      <c r="B4" s="94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</row>
    <row r="5" spans="1:18" x14ac:dyDescent="0.25">
      <c r="A5" s="57"/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9"/>
    </row>
    <row r="6" spans="1:18" x14ac:dyDescent="0.25">
      <c r="B6" s="90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1:18" x14ac:dyDescent="0.25">
      <c r="B7" s="9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</row>
    <row r="8" spans="1:18" x14ac:dyDescent="0.25">
      <c r="B8" s="9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9"/>
    </row>
    <row r="9" spans="1:18" x14ac:dyDescent="0.25">
      <c r="B9" s="90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</row>
    <row r="10" spans="1:18" x14ac:dyDescent="0.25">
      <c r="B10" s="90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x14ac:dyDescent="0.25">
      <c r="B11" s="90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</row>
    <row r="12" spans="1:18" x14ac:dyDescent="0.25">
      <c r="B12" s="90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</row>
    <row r="13" spans="1:18" x14ac:dyDescent="0.25">
      <c r="B13" s="90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</row>
    <row r="14" spans="1:18" x14ac:dyDescent="0.25">
      <c r="B14" s="90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/>
    </row>
    <row r="15" spans="1:18" x14ac:dyDescent="0.25">
      <c r="B15" s="90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</row>
    <row r="16" spans="1:18" x14ac:dyDescent="0.25">
      <c r="B16" s="90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</row>
    <row r="17" spans="2:18" x14ac:dyDescent="0.25">
      <c r="B17" s="90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</row>
    <row r="18" spans="2:18" x14ac:dyDescent="0.25">
      <c r="B18" s="9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</row>
    <row r="19" spans="2:18" x14ac:dyDescent="0.25">
      <c r="B19" s="90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</row>
    <row r="20" spans="2:18" x14ac:dyDescent="0.25">
      <c r="B20" s="90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</row>
    <row r="21" spans="2:18" x14ac:dyDescent="0.25">
      <c r="B21" s="90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</row>
    <row r="22" spans="2:18" x14ac:dyDescent="0.25">
      <c r="B22" s="90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</row>
    <row r="23" spans="2:18" x14ac:dyDescent="0.25">
      <c r="B23" s="90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</row>
    <row r="24" spans="2:18" x14ac:dyDescent="0.25">
      <c r="B24" s="9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</row>
    <row r="25" spans="2:18" x14ac:dyDescent="0.25">
      <c r="B25" s="90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</row>
    <row r="26" spans="2:18" x14ac:dyDescent="0.25">
      <c r="B26" s="90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9"/>
    </row>
    <row r="27" spans="2:18" x14ac:dyDescent="0.25">
      <c r="B27" s="90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9"/>
    </row>
    <row r="28" spans="2:18" x14ac:dyDescent="0.25">
      <c r="B28" s="90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9"/>
    </row>
    <row r="29" spans="2:18" x14ac:dyDescent="0.25">
      <c r="B29" s="90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9"/>
    </row>
    <row r="30" spans="2:18" x14ac:dyDescent="0.25">
      <c r="B30" s="90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</row>
    <row r="31" spans="2:18" x14ac:dyDescent="0.25">
      <c r="B31" s="90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9"/>
    </row>
    <row r="32" spans="2:18" x14ac:dyDescent="0.25">
      <c r="B32" s="90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</row>
    <row r="33" spans="2:18" x14ac:dyDescent="0.25">
      <c r="B33" s="9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</row>
    <row r="34" spans="2:18" x14ac:dyDescent="0.25">
      <c r="B34" s="9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/>
    </row>
    <row r="35" spans="2:18" x14ac:dyDescent="0.25">
      <c r="B35" s="9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</row>
    <row r="36" spans="2:18" x14ac:dyDescent="0.25">
      <c r="B36" s="9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2:18" x14ac:dyDescent="0.25">
      <c r="B37" s="9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</row>
    <row r="38" spans="2:18" x14ac:dyDescent="0.25">
      <c r="B38" s="9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</row>
    <row r="39" spans="2:18" x14ac:dyDescent="0.25">
      <c r="B39" s="9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9"/>
    </row>
    <row r="40" spans="2:18" x14ac:dyDescent="0.25">
      <c r="B40" s="90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</row>
    <row r="41" spans="2:18" x14ac:dyDescent="0.25">
      <c r="B41" s="90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</row>
    <row r="42" spans="2:18" x14ac:dyDescent="0.25">
      <c r="B42" s="90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</row>
    <row r="43" spans="2:18" x14ac:dyDescent="0.25">
      <c r="B43" s="90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</row>
    <row r="44" spans="2:18" x14ac:dyDescent="0.25">
      <c r="B44" s="90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</row>
    <row r="45" spans="2:18" x14ac:dyDescent="0.25">
      <c r="B45" s="90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9"/>
    </row>
    <row r="46" spans="2:18" x14ac:dyDescent="0.25">
      <c r="B46" s="90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9"/>
    </row>
    <row r="47" spans="2:18" x14ac:dyDescent="0.25">
      <c r="B47" s="90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9"/>
    </row>
    <row r="48" spans="2:18" x14ac:dyDescent="0.25">
      <c r="B48" s="90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</row>
    <row r="49" spans="2:18" x14ac:dyDescent="0.25">
      <c r="B49" s="90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9"/>
    </row>
    <row r="50" spans="2:18" x14ac:dyDescent="0.25">
      <c r="B50" s="90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</row>
    <row r="51" spans="2:18" x14ac:dyDescent="0.25">
      <c r="B51" s="90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</row>
    <row r="52" spans="2:18" x14ac:dyDescent="0.25">
      <c r="B52" s="90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9"/>
    </row>
    <row r="53" spans="2:18" x14ac:dyDescent="0.25">
      <c r="B53" s="90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9"/>
    </row>
    <row r="54" spans="2:18" x14ac:dyDescent="0.25">
      <c r="B54" s="90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</row>
    <row r="55" spans="2:18" x14ac:dyDescent="0.25">
      <c r="B55" s="90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</row>
    <row r="56" spans="2:18" x14ac:dyDescent="0.25">
      <c r="B56" s="90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9"/>
    </row>
    <row r="57" spans="2:18" x14ac:dyDescent="0.25">
      <c r="B57" s="90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9"/>
    </row>
    <row r="58" spans="2:18" x14ac:dyDescent="0.25">
      <c r="B58" s="90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9"/>
    </row>
    <row r="59" spans="2:18" x14ac:dyDescent="0.25">
      <c r="B59" s="90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9"/>
    </row>
    <row r="60" spans="2:18" x14ac:dyDescent="0.25">
      <c r="B60" s="90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9"/>
    </row>
    <row r="61" spans="2:18" x14ac:dyDescent="0.25">
      <c r="B61" s="90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9"/>
    </row>
    <row r="62" spans="2:18" x14ac:dyDescent="0.25">
      <c r="B62" s="90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9"/>
    </row>
    <row r="63" spans="2:18" x14ac:dyDescent="0.25">
      <c r="B63" s="90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</row>
    <row r="64" spans="2:18" x14ac:dyDescent="0.25">
      <c r="B64" s="90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9"/>
    </row>
    <row r="65" spans="2:18" x14ac:dyDescent="0.25">
      <c r="B65" s="90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9"/>
    </row>
    <row r="66" spans="2:18" x14ac:dyDescent="0.25"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3"/>
    </row>
  </sheetData>
  <sheetProtection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2"/>
  <sheetViews>
    <sheetView topLeftCell="B13" workbookViewId="0">
      <selection activeCell="T28" sqref="T28"/>
    </sheetView>
  </sheetViews>
  <sheetFormatPr defaultRowHeight="15" x14ac:dyDescent="0.25"/>
  <cols>
    <col min="1" max="1" width="21.42578125" customWidth="1"/>
    <col min="3" max="3" width="14.85546875" customWidth="1"/>
    <col min="4" max="4" width="11.85546875" customWidth="1"/>
    <col min="5" max="5" width="12.140625" customWidth="1"/>
    <col min="6" max="6" width="13.5703125" customWidth="1"/>
    <col min="7" max="7" width="14" customWidth="1"/>
    <col min="8" max="9" width="13.42578125" customWidth="1"/>
    <col min="10" max="10" width="12.5703125" customWidth="1"/>
    <col min="11" max="11" width="12.85546875" customWidth="1"/>
    <col min="12" max="12" width="9.7109375" customWidth="1"/>
  </cols>
  <sheetData>
    <row r="1" spans="1:4" x14ac:dyDescent="0.25">
      <c r="A1" s="3" t="s">
        <v>7</v>
      </c>
      <c r="C1" s="3" t="s">
        <v>17</v>
      </c>
    </row>
    <row r="2" spans="1:4" x14ac:dyDescent="0.25">
      <c r="A2" s="1" t="s">
        <v>8</v>
      </c>
      <c r="C2">
        <v>1</v>
      </c>
      <c r="D2" t="s">
        <v>39</v>
      </c>
    </row>
    <row r="3" spans="1:4" x14ac:dyDescent="0.25">
      <c r="A3" s="1" t="s">
        <v>9</v>
      </c>
      <c r="C3">
        <v>2</v>
      </c>
      <c r="D3" t="s">
        <v>63</v>
      </c>
    </row>
    <row r="4" spans="1:4" x14ac:dyDescent="0.25">
      <c r="A4" s="1" t="s">
        <v>10</v>
      </c>
      <c r="C4">
        <v>3</v>
      </c>
      <c r="D4" t="s">
        <v>57</v>
      </c>
    </row>
    <row r="5" spans="1:4" x14ac:dyDescent="0.25">
      <c r="A5" s="1" t="s">
        <v>11</v>
      </c>
      <c r="C5">
        <v>4</v>
      </c>
      <c r="D5" t="s">
        <v>64</v>
      </c>
    </row>
    <row r="7" spans="1:4" x14ac:dyDescent="0.25">
      <c r="A7" s="49" t="s">
        <v>8</v>
      </c>
    </row>
    <row r="8" spans="1:4" x14ac:dyDescent="0.25">
      <c r="A8" s="1" t="s">
        <v>13</v>
      </c>
    </row>
    <row r="9" spans="1:4" x14ac:dyDescent="0.25">
      <c r="A9" s="1" t="s">
        <v>14</v>
      </c>
    </row>
    <row r="10" spans="1:4" x14ac:dyDescent="0.25">
      <c r="A10" s="1" t="s">
        <v>15</v>
      </c>
    </row>
    <row r="11" spans="1:4" x14ac:dyDescent="0.25">
      <c r="A11" s="1" t="s">
        <v>16</v>
      </c>
    </row>
    <row r="13" spans="1:4" x14ac:dyDescent="0.25">
      <c r="A13" s="49" t="s">
        <v>10</v>
      </c>
    </row>
    <row r="14" spans="1:4" x14ac:dyDescent="0.25">
      <c r="A14" s="1" t="s">
        <v>13</v>
      </c>
    </row>
    <row r="15" spans="1:4" x14ac:dyDescent="0.25">
      <c r="A15" s="1" t="s">
        <v>14</v>
      </c>
    </row>
    <row r="16" spans="1:4" x14ac:dyDescent="0.25">
      <c r="A16" s="1" t="s">
        <v>15</v>
      </c>
    </row>
    <row r="17" spans="1:16" x14ac:dyDescent="0.25">
      <c r="A17" s="1" t="s">
        <v>16</v>
      </c>
    </row>
    <row r="19" spans="1:16" x14ac:dyDescent="0.25">
      <c r="A19" s="3" t="s">
        <v>46</v>
      </c>
    </row>
    <row r="20" spans="1:16" x14ac:dyDescent="0.25">
      <c r="A20" t="s">
        <v>44</v>
      </c>
      <c r="B20">
        <v>0.45</v>
      </c>
      <c r="C20" t="s">
        <v>47</v>
      </c>
      <c r="D20">
        <v>0.45</v>
      </c>
      <c r="E20" t="s">
        <v>48</v>
      </c>
      <c r="F20">
        <v>0.45</v>
      </c>
      <c r="G20" t="s">
        <v>54</v>
      </c>
      <c r="H20">
        <v>0.1</v>
      </c>
      <c r="I20" t="s">
        <v>55</v>
      </c>
      <c r="J20">
        <v>0.1</v>
      </c>
      <c r="K20" t="s">
        <v>56</v>
      </c>
      <c r="L20">
        <v>0.1</v>
      </c>
      <c r="M20" t="s">
        <v>58</v>
      </c>
      <c r="N20">
        <v>0.1</v>
      </c>
      <c r="O20" t="s">
        <v>61</v>
      </c>
      <c r="P20">
        <v>0.1</v>
      </c>
    </row>
    <row r="21" spans="1:16" x14ac:dyDescent="0.25">
      <c r="B21">
        <v>0.75</v>
      </c>
      <c r="D21">
        <v>1</v>
      </c>
      <c r="F21">
        <v>0.75</v>
      </c>
      <c r="H21">
        <v>0.4</v>
      </c>
      <c r="J21">
        <v>0.65</v>
      </c>
      <c r="L21">
        <v>0.4</v>
      </c>
      <c r="N21">
        <v>0.45</v>
      </c>
      <c r="P21">
        <v>0.45</v>
      </c>
    </row>
    <row r="22" spans="1:16" x14ac:dyDescent="0.25">
      <c r="B22">
        <v>0.85</v>
      </c>
      <c r="F22">
        <v>0.85</v>
      </c>
      <c r="H22">
        <v>0.5</v>
      </c>
      <c r="L22">
        <v>0.5</v>
      </c>
      <c r="N22">
        <v>0.4</v>
      </c>
      <c r="P22">
        <v>0.4</v>
      </c>
    </row>
    <row r="23" spans="1:16" x14ac:dyDescent="0.25">
      <c r="B23">
        <v>1</v>
      </c>
      <c r="F23">
        <v>1</v>
      </c>
      <c r="H23">
        <v>0.65</v>
      </c>
      <c r="L23">
        <v>0.65</v>
      </c>
      <c r="N23">
        <v>0.75</v>
      </c>
      <c r="P23">
        <v>0.75</v>
      </c>
    </row>
    <row r="24" spans="1:16" x14ac:dyDescent="0.25">
      <c r="N24">
        <v>0.5</v>
      </c>
      <c r="P24">
        <v>0.5</v>
      </c>
    </row>
    <row r="25" spans="1:16" x14ac:dyDescent="0.25">
      <c r="N25">
        <v>0.85</v>
      </c>
      <c r="P25">
        <v>0.85</v>
      </c>
    </row>
    <row r="26" spans="1:16" x14ac:dyDescent="0.25">
      <c r="N26">
        <v>0.65</v>
      </c>
      <c r="P26">
        <v>0.65</v>
      </c>
    </row>
    <row r="27" spans="1:16" x14ac:dyDescent="0.25">
      <c r="N27">
        <v>1</v>
      </c>
      <c r="P27">
        <v>1</v>
      </c>
    </row>
    <row r="28" spans="1:16" x14ac:dyDescent="0.25">
      <c r="A28" s="3" t="s">
        <v>36</v>
      </c>
    </row>
    <row r="29" spans="1:16" x14ac:dyDescent="0.25">
      <c r="A29" t="s">
        <v>45</v>
      </c>
      <c r="B29" t="s">
        <v>30</v>
      </c>
      <c r="C29" t="s">
        <v>50</v>
      </c>
      <c r="D29" t="s">
        <v>35</v>
      </c>
      <c r="E29" t="s">
        <v>49</v>
      </c>
      <c r="F29" t="s">
        <v>34</v>
      </c>
      <c r="G29" t="s">
        <v>51</v>
      </c>
      <c r="H29" t="s">
        <v>29</v>
      </c>
      <c r="I29" t="s">
        <v>53</v>
      </c>
      <c r="J29" t="s">
        <v>67</v>
      </c>
      <c r="K29" t="s">
        <v>52</v>
      </c>
      <c r="L29" t="s">
        <v>60</v>
      </c>
      <c r="M29" t="s">
        <v>59</v>
      </c>
      <c r="N29" t="s">
        <v>60</v>
      </c>
      <c r="O29" t="s">
        <v>62</v>
      </c>
      <c r="P29" t="s">
        <v>60</v>
      </c>
    </row>
    <row r="30" spans="1:16" x14ac:dyDescent="0.25">
      <c r="B30" t="s">
        <v>31</v>
      </c>
      <c r="F30" t="s">
        <v>38</v>
      </c>
      <c r="H30" t="s">
        <v>30</v>
      </c>
      <c r="L30" t="s">
        <v>37</v>
      </c>
      <c r="N30" t="s">
        <v>34</v>
      </c>
      <c r="P30" t="s">
        <v>34</v>
      </c>
    </row>
    <row r="31" spans="1:16" x14ac:dyDescent="0.25">
      <c r="B31" t="s">
        <v>32</v>
      </c>
      <c r="H31" t="s">
        <v>31</v>
      </c>
      <c r="N31" t="s">
        <v>37</v>
      </c>
      <c r="P31" t="s">
        <v>37</v>
      </c>
    </row>
    <row r="32" spans="1:16" x14ac:dyDescent="0.25">
      <c r="B32" t="s">
        <v>33</v>
      </c>
      <c r="H32" t="s">
        <v>32</v>
      </c>
      <c r="N32" t="s">
        <v>38</v>
      </c>
      <c r="P32" t="s">
        <v>38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ISF-AD</vt:lpstr>
      <vt:lpstr>ISF-ADequations</vt:lpstr>
      <vt:lpstr>Notes ISF-AD</vt:lpstr>
      <vt:lpstr>ISF-ADdata</vt:lpstr>
      <vt:lpstr>E.factor.partiallyadjustable</vt:lpstr>
      <vt:lpstr>E.range.partiallyadjustable</vt:lpstr>
      <vt:lpstr>I.factor.fullyadjustable</vt:lpstr>
      <vt:lpstr>I.factor.partiallyadjustable</vt:lpstr>
      <vt:lpstr>I.factor.preset</vt:lpstr>
      <vt:lpstr>I.range.fullyadjustable</vt:lpstr>
      <vt:lpstr>I.range.partiallyadjustable</vt:lpstr>
      <vt:lpstr>I.range.preset</vt:lpstr>
      <vt:lpstr>IV.factor.partiallyadjustable</vt:lpstr>
      <vt:lpstr>IV.range.partiallyadjustable</vt:lpstr>
      <vt:lpstr>settings.</vt:lpstr>
      <vt:lpstr>V.factor.fullyadjustable</vt:lpstr>
      <vt:lpstr>V.factor.partiallyadjustable</vt:lpstr>
      <vt:lpstr>V.factor.preset</vt:lpstr>
      <vt:lpstr>V.range.fullyadjustable</vt:lpstr>
      <vt:lpstr>V.range.partiallyadjustable</vt:lpstr>
      <vt:lpstr>V.range.preset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Westenberger</dc:creator>
  <cp:lastModifiedBy>Peter Tran</cp:lastModifiedBy>
  <dcterms:created xsi:type="dcterms:W3CDTF">2016-09-15T03:33:21Z</dcterms:created>
  <dcterms:modified xsi:type="dcterms:W3CDTF">2017-10-25T00:28:31Z</dcterms:modified>
</cp:coreProperties>
</file>